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01"/>
  <workbookPr codeName="ThisWorkbook" defaultThemeVersion="166925"/>
  <mc:AlternateContent xmlns:mc="http://schemas.openxmlformats.org/markup-compatibility/2006">
    <mc:Choice Requires="x15">
      <x15ac:absPath xmlns:x15ac="http://schemas.microsoft.com/office/spreadsheetml/2010/11/ac" url="https://d.docs.live.net/5be6d6ccb3cf61ac/Falköga/Excelutveckling/"/>
    </mc:Choice>
  </mc:AlternateContent>
  <xr:revisionPtr revIDLastSave="1" documentId="8_{307149EF-3FE6-48F8-9F7F-9DB0C231D9F3}" xr6:coauthVersionLast="28" xr6:coauthVersionMax="28" xr10:uidLastSave="{201D7402-2B43-496F-8918-6E1740F56B25}"/>
  <bookViews>
    <workbookView xWindow="0" yWindow="0" windowWidth="28800" windowHeight="11712" firstSheet="1" activeTab="1" xr2:uid="{4107CB27-3EA0-49AB-833C-2BEAABFC3190}"/>
  </bookViews>
  <sheets>
    <sheet name="Läs detta först!!!" sheetId="11" r:id="rId1"/>
    <sheet name="Pensionsmodellen" sheetId="1" r:id="rId2"/>
    <sheet name="Inflation statistik" sheetId="5" r:id="rId3"/>
    <sheet name="Premiepension" sheetId="3" r:id="rId4"/>
    <sheet name="Så beräknas din pension" sheetId="8" r:id="rId5"/>
    <sheet name="Admin" sheetId="2" r:id="rId6"/>
    <sheet name="Ditt fördelningstal" sheetId="7" r:id="rId7"/>
    <sheet name="skatt" sheetId="9" r:id="rId8"/>
    <sheet name="Fördelningstal alternativ 2" sheetId="10" r:id="rId9"/>
  </sheets>
  <definedNames>
    <definedName name="kommuner">skatt!$F$1:$F$290</definedName>
    <definedName name="pensionsålder">'Ditt fördelningstal'!$G$6:$U$6</definedName>
    <definedName name="ålder">'Ditt fördelningstal'!$F$7:$F$86</definedName>
    <definedName name="ålder1">'Ditt fördelningstal'!$E$7:$E$86</definedName>
    <definedName name="år">Admin!$B$10:$B$11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F2" i="1"/>
  <c r="D14" i="1"/>
  <c r="I3" i="10" s="1"/>
  <c r="D15" i="1" s="1"/>
  <c r="I2" i="10"/>
  <c r="D9" i="1" s="1"/>
  <c r="F5" i="1"/>
  <c r="G5" i="1"/>
  <c r="G10" i="1" s="1"/>
  <c r="F4" i="1" s="1"/>
  <c r="F6" i="1"/>
  <c r="G6" i="1"/>
  <c r="G8" i="1" s="1"/>
  <c r="G21" i="1"/>
  <c r="G22" i="1"/>
  <c r="H2" i="10" l="1"/>
  <c r="I20" i="2"/>
  <c r="G13" i="1"/>
  <c r="G14" i="1" s="1"/>
  <c r="F1" i="1"/>
  <c r="D35" i="1"/>
  <c r="G25" i="1" l="1"/>
  <c r="G24" i="1"/>
  <c r="H290" i="9"/>
  <c r="H289" i="9"/>
  <c r="H288" i="9"/>
  <c r="H287" i="9"/>
  <c r="H286" i="9"/>
  <c r="H285" i="9"/>
  <c r="H284" i="9"/>
  <c r="H283" i="9"/>
  <c r="H282" i="9"/>
  <c r="H281" i="9"/>
  <c r="H280" i="9"/>
  <c r="H279" i="9"/>
  <c r="H278" i="9"/>
  <c r="H277" i="9"/>
  <c r="H276" i="9"/>
  <c r="H275" i="9"/>
  <c r="H274" i="9"/>
  <c r="H273" i="9"/>
  <c r="H272" i="9"/>
  <c r="H271" i="9"/>
  <c r="H270" i="9"/>
  <c r="H269"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 r="H3" i="9"/>
  <c r="H2" i="9"/>
  <c r="H1" i="9"/>
  <c r="L14" i="5" l="1"/>
  <c r="K14" i="5"/>
  <c r="J14" i="5"/>
  <c r="I14" i="5"/>
  <c r="I3" i="7" l="1"/>
  <c r="C15" i="1" s="1"/>
  <c r="I2" i="7"/>
  <c r="C9" i="1" s="1"/>
  <c r="G20" i="1" s="1"/>
  <c r="G26" i="1" s="1"/>
  <c r="H2" i="7"/>
  <c r="I5" i="2"/>
  <c r="I10" i="2" s="1"/>
  <c r="I13" i="2" s="1"/>
  <c r="I14" i="2" s="1"/>
  <c r="I25" i="2" s="1"/>
  <c r="I6" i="2"/>
  <c r="I8" i="2" s="1"/>
  <c r="I22" i="2"/>
  <c r="I21" i="2"/>
  <c r="I24" i="2" l="1"/>
  <c r="I26" i="2" s="1"/>
  <c r="C348" i="5"/>
  <c r="C336" i="5"/>
  <c r="B289" i="5"/>
  <c r="B290" i="5"/>
  <c r="B291" i="5" s="1"/>
  <c r="C9" i="5"/>
  <c r="I27" i="2" l="1"/>
  <c r="B292" i="5"/>
  <c r="I30" i="2" l="1"/>
  <c r="D18" i="1" s="1"/>
  <c r="B293" i="5"/>
  <c r="D19" i="1" l="1"/>
  <c r="I31" i="2"/>
  <c r="G27" i="1"/>
  <c r="G30" i="1" s="1"/>
  <c r="C18" i="1" s="1"/>
  <c r="B294" i="5"/>
  <c r="C19" i="1" l="1"/>
  <c r="B295" i="5"/>
  <c r="B14" i="2" l="1"/>
  <c r="B15" i="2"/>
  <c r="F3" i="1" s="1"/>
  <c r="B296" i="5"/>
  <c r="B297" i="5" s="1"/>
  <c r="B298" i="5" s="1"/>
  <c r="B299" i="5" s="1"/>
  <c r="B300" i="5" s="1"/>
  <c r="B301" i="5" l="1"/>
  <c r="C300" i="5"/>
  <c r="H13" i="5" s="1"/>
  <c r="B302" i="5" l="1"/>
  <c r="B303" i="5" s="1"/>
  <c r="B304" i="5" s="1"/>
  <c r="B305" i="5" s="1"/>
  <c r="B306" i="5" s="1"/>
  <c r="B307" i="5" s="1"/>
  <c r="B308" i="5" s="1"/>
  <c r="B309" i="5" s="1"/>
  <c r="B310" i="5" s="1"/>
  <c r="B311" i="5" s="1"/>
  <c r="B312" i="5" s="1"/>
  <c r="B313" i="5" s="1"/>
  <c r="C312" i="5" l="1"/>
  <c r="I13" i="5" s="1"/>
  <c r="B314" i="5"/>
  <c r="B315" i="5" s="1"/>
  <c r="B316" i="5" s="1"/>
  <c r="B317" i="5" s="1"/>
  <c r="B318" i="5" s="1"/>
  <c r="B319" i="5" s="1"/>
  <c r="B320" i="5" s="1"/>
  <c r="B321" i="5" s="1"/>
  <c r="B322" i="5" s="1"/>
  <c r="B323" i="5" s="1"/>
  <c r="B324" i="5" s="1"/>
  <c r="B325" i="5" s="1"/>
  <c r="B326" i="5" l="1"/>
  <c r="B327" i="5" s="1"/>
  <c r="B328" i="5" s="1"/>
  <c r="B329" i="5" s="1"/>
  <c r="B330" i="5" s="1"/>
  <c r="B331" i="5" s="1"/>
  <c r="B332" i="5" s="1"/>
  <c r="B333" i="5" s="1"/>
  <c r="B334" i="5" s="1"/>
  <c r="B335" i="5" s="1"/>
  <c r="B336" i="5" s="1"/>
  <c r="B337" i="5" s="1"/>
  <c r="C324" i="5"/>
  <c r="J13" i="5" s="1"/>
  <c r="K13" i="5" l="1"/>
  <c r="B338" i="5"/>
  <c r="B339" i="5" s="1"/>
  <c r="B340" i="5" s="1"/>
  <c r="B341" i="5" s="1"/>
  <c r="B342" i="5" s="1"/>
  <c r="B343" i="5" s="1"/>
  <c r="B344" i="5" s="1"/>
  <c r="B345" i="5" s="1"/>
  <c r="B346" i="5" s="1"/>
  <c r="B347" i="5" s="1"/>
  <c r="B348" i="5" s="1"/>
  <c r="L1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Carl-Magnus Falk</author>
  </authors>
  <commentList>
    <comment ref="C8" authorId="0" shapeId="0" xr:uid="{6F288EEC-EA39-43EF-8899-EC234137A9D7}">
      <text>
        <r>
          <rPr>
            <b/>
            <sz val="9"/>
            <color indexed="81"/>
            <rFont val="Tahoma"/>
            <family val="2"/>
          </rPr>
          <t>Carl-Magnus Falk:</t>
        </r>
        <r>
          <rPr>
            <sz val="9"/>
            <color indexed="81"/>
            <rFont val="Tahoma"/>
            <family val="2"/>
          </rPr>
          <t xml:space="preserve">
Här fyller du i din planerade bruttolön</t>
        </r>
      </text>
    </comment>
    <comment ref="D8" authorId="0" shapeId="0" xr:uid="{6F511983-8D5B-41FA-B680-AB77501ADA98}">
      <text>
        <r>
          <rPr>
            <b/>
            <sz val="9"/>
            <color indexed="81"/>
            <rFont val="Tahoma"/>
            <family val="2"/>
          </rPr>
          <t>Carl-Magnus Falk:</t>
        </r>
        <r>
          <rPr>
            <sz val="9"/>
            <color indexed="81"/>
            <rFont val="Tahoma"/>
            <family val="2"/>
          </rPr>
          <t xml:space="preserve">
Testa en alternativ lön för att se vad det blir för skillnad i pension med att ta en lön på x kr och y kr. </t>
        </r>
      </text>
    </comment>
    <comment ref="C10" authorId="0" shapeId="0" xr:uid="{878174CF-D6C0-4A51-AB49-3A3DA63EB68C}">
      <text>
        <r>
          <rPr>
            <b/>
            <sz val="9"/>
            <color indexed="81"/>
            <rFont val="Tahoma"/>
            <family val="2"/>
          </rPr>
          <t xml:space="preserve">Carl-Magnus Falk:
</t>
        </r>
        <r>
          <rPr>
            <sz val="9"/>
            <color indexed="81"/>
            <rFont val="Tahoma"/>
            <family val="2"/>
          </rPr>
          <t xml:space="preserve">En svår parameter att uppskatta. En högre uppskattad inflation minskar din uppskattade pension och vive versa. Sedan 1995 har medelinflationen varit 1,32%. Se statistik inflation nedan. Vilket alltså innebär att 1,5% inte är en glädjekalkyl. </t>
        </r>
      </text>
    </comment>
    <comment ref="G10" authorId="0" shapeId="0" xr:uid="{02856E12-EA73-4A0A-BF49-6CCEF32F0323}">
      <text>
        <r>
          <rPr>
            <b/>
            <sz val="9"/>
            <color indexed="81"/>
            <rFont val="Tahoma"/>
            <family val="2"/>
          </rPr>
          <t>Carl-Magnus Falk:</t>
        </r>
        <r>
          <rPr>
            <sz val="9"/>
            <color indexed="81"/>
            <rFont val="Tahoma"/>
            <family val="2"/>
          </rPr>
          <t xml:space="preserve">
Detta är max taket för vilken lön som är pensionsgrundande.  Lön utöver denna nivå ger inget i form av pension ELLER SGI</t>
        </r>
      </text>
    </comment>
    <comment ref="C11" authorId="0" shapeId="0" xr:uid="{BA8DE33E-4E76-42BE-A9F2-0782A002D274}">
      <text>
        <r>
          <rPr>
            <b/>
            <sz val="9"/>
            <color indexed="81"/>
            <rFont val="Tahoma"/>
            <family val="2"/>
          </rPr>
          <t xml:space="preserve">Carl-Magnus Falk:
</t>
        </r>
        <r>
          <rPr>
            <sz val="9"/>
            <color indexed="81"/>
            <rFont val="Tahoma"/>
            <family val="2"/>
          </rPr>
          <t xml:space="preserve">En svår Parameter att uppskatta. Den skatt du betalar vi pension beror på vad du tjänat totalt under ditt yrkesliv. Använd skattekalkylatorn nedan för en estimering av din skatt i procent utifrån vad du tror du kommer få ut i pension per månad. Du kan göra en pensionsprognos på Pensionsmyndighetens hemsida. 
</t>
        </r>
      </text>
    </comment>
    <comment ref="G13" authorId="0" shapeId="0" xr:uid="{81D9AD37-9208-4BC8-9C04-D984484DC619}">
      <text>
        <r>
          <rPr>
            <b/>
            <sz val="9"/>
            <color indexed="81"/>
            <rFont val="Tahoma"/>
            <charset val="1"/>
          </rPr>
          <t>Carl-Magnus Falk:</t>
        </r>
        <r>
          <rPr>
            <sz val="9"/>
            <color indexed="81"/>
            <rFont val="Tahoma"/>
            <charset val="1"/>
          </rPr>
          <t xml:space="preserve">
=C7</t>
        </r>
      </text>
    </comment>
    <comment ref="G14" authorId="0" shapeId="0" xr:uid="{2F712523-3380-4719-8300-E1695CA8AA01}">
      <text>
        <r>
          <rPr>
            <b/>
            <sz val="9"/>
            <color indexed="81"/>
            <rFont val="Tahoma"/>
            <family val="2"/>
          </rPr>
          <t>Carl-Magnus Falk:</t>
        </r>
        <r>
          <rPr>
            <sz val="9"/>
            <color indexed="81"/>
            <rFont val="Tahoma"/>
            <family val="2"/>
          </rPr>
          <t xml:space="preserve">
Obs, så vitt jag vet är det vanligt att man blandar ihop cell g7 och cell g11. Det är cell g7 som är taket för vad som är pensionsgrundande. </t>
        </r>
      </text>
    </comment>
    <comment ref="B18" authorId="0" shapeId="0" xr:uid="{E80D8958-A61E-4D85-B8DA-4D794956F539}">
      <text>
        <r>
          <rPr>
            <b/>
            <sz val="9"/>
            <color indexed="81"/>
            <rFont val="Tahoma"/>
            <family val="2"/>
          </rPr>
          <t>Carl-Magnus Falk:</t>
        </r>
        <r>
          <rPr>
            <sz val="9"/>
            <color indexed="81"/>
            <rFont val="Tahoma"/>
            <family val="2"/>
          </rPr>
          <t xml:space="preserve">
Obs att detta  är cash flow per år för "endast" ett års arbete på marginalen. Om du arbetar 10 år med samma lön får du dettat belopp gånger 10. </t>
        </r>
      </text>
    </comment>
    <comment ref="G25" authorId="0" shapeId="0" xr:uid="{4E932EF4-B577-42CF-8103-4F509CF4E8C7}">
      <text>
        <r>
          <rPr>
            <b/>
            <sz val="9"/>
            <color indexed="81"/>
            <rFont val="Tahoma"/>
            <family val="2"/>
          </rPr>
          <t>Carl-Magnus Falk:</t>
        </r>
        <r>
          <rPr>
            <sz val="9"/>
            <color indexed="81"/>
            <rFont val="Tahoma"/>
            <family val="2"/>
          </rPr>
          <t xml:space="preserve">
Det är detta belopp du kan placera fritt i olika fonder. </t>
        </r>
      </text>
    </comment>
    <comment ref="D33" authorId="0" shapeId="0" xr:uid="{FECCF2DB-8C4A-47A9-BF09-8CB622505131}">
      <text>
        <r>
          <rPr>
            <b/>
            <sz val="9"/>
            <color indexed="81"/>
            <rFont val="Tahoma"/>
            <charset val="1"/>
          </rPr>
          <t>Carl-Magnus Falk:</t>
        </r>
        <r>
          <rPr>
            <sz val="9"/>
            <color indexed="81"/>
            <rFont val="Tahoma"/>
            <charset val="1"/>
          </rPr>
          <t xml:space="preserve">
Fyll i vilken kommun du bor i</t>
        </r>
      </text>
    </comment>
    <comment ref="D34" authorId="0" shapeId="0" xr:uid="{50F8F4D0-D52A-497B-99DA-E48734B6F1BB}">
      <text>
        <r>
          <rPr>
            <b/>
            <sz val="9"/>
            <color indexed="81"/>
            <rFont val="Tahoma"/>
            <charset val="1"/>
          </rPr>
          <t xml:space="preserve">Carl-Magnus Falk:
</t>
        </r>
        <r>
          <rPr>
            <sz val="9"/>
            <color indexed="81"/>
            <rFont val="Tahoma"/>
            <family val="2"/>
          </rPr>
          <t>Vad, på ett ungefär beräknar du få för inkomst per månad vid pension?</t>
        </r>
      </text>
    </comment>
    <comment ref="D35" authorId="0" shapeId="0" xr:uid="{4BDE8503-6DB6-4407-8EB6-435174019863}">
      <text>
        <r>
          <rPr>
            <b/>
            <sz val="9"/>
            <color indexed="81"/>
            <rFont val="Tahoma"/>
            <family val="2"/>
          </rPr>
          <t>Carl-Magnus Falk:</t>
        </r>
        <r>
          <rPr>
            <sz val="9"/>
            <color indexed="81"/>
            <rFont val="Tahoma"/>
            <family val="2"/>
          </rPr>
          <t xml:space="preserve">
Denna procentsats kan du förslagsvis använda i cell c10 ovan.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Carl-Magnus Falk</author>
  </authors>
  <commentList>
    <comment ref="I14" authorId="0" shapeId="0" xr:uid="{3A860587-C501-4EAE-A508-F2CDD28E055D}">
      <text>
        <r>
          <rPr>
            <b/>
            <sz val="9"/>
            <color indexed="81"/>
            <rFont val="Tahoma"/>
            <family val="2"/>
          </rPr>
          <t>Carl-Magnus Falk:</t>
        </r>
        <r>
          <rPr>
            <sz val="9"/>
            <color indexed="81"/>
            <rFont val="Tahoma"/>
            <family val="2"/>
          </rPr>
          <t xml:space="preserve">
Obs, så vitt jag vet är det vanligt att man blandar ihop cell g7 och cell g11. Det är cell g7 som är taket för vad som är pensionsgrundande. </t>
        </r>
      </text>
    </comment>
    <comment ref="I25" authorId="0" shapeId="0" xr:uid="{D758CF74-EB52-4E8B-871A-26688B753848}">
      <text>
        <r>
          <rPr>
            <b/>
            <sz val="9"/>
            <color indexed="81"/>
            <rFont val="Tahoma"/>
            <family val="2"/>
          </rPr>
          <t>Carl-Magnus Falk:</t>
        </r>
        <r>
          <rPr>
            <sz val="9"/>
            <color indexed="81"/>
            <rFont val="Tahoma"/>
            <family val="2"/>
          </rPr>
          <t xml:space="preserve">
Det är detta belopp du kan placera fritt i olika fonder. </t>
        </r>
      </text>
    </comment>
  </commentList>
</comments>
</file>

<file path=xl/sharedStrings.xml><?xml version="1.0" encoding="utf-8"?>
<sst xmlns="http://schemas.openxmlformats.org/spreadsheetml/2006/main" count="3048" uniqueCount="1254">
  <si>
    <t>Inflation</t>
  </si>
  <si>
    <t>inkomstbasbelopp</t>
  </si>
  <si>
    <t>Minimum för pensionsgrundande 0,423 inkomstbasbelopp</t>
  </si>
  <si>
    <t xml:space="preserve">Minimum för pensionsgrundande </t>
  </si>
  <si>
    <t>Max för pensionsgrundande 8,07 inkomstbasbelopp</t>
  </si>
  <si>
    <t xml:space="preserve">Max för vad som är pensionsgrundande </t>
  </si>
  <si>
    <t>Allmänna pensionsavgiften</t>
  </si>
  <si>
    <t>Inkomst (måste ligga mellan minimum och max)</t>
  </si>
  <si>
    <t>Pensionsgrundande inkomst</t>
  </si>
  <si>
    <t>Pensionsavsättning</t>
  </si>
  <si>
    <t>Inkomstpension</t>
  </si>
  <si>
    <t>Premiepension</t>
  </si>
  <si>
    <t xml:space="preserve">schablon inkomstskatt vid pension </t>
  </si>
  <si>
    <t>Estimerad inflation fram tills pension</t>
  </si>
  <si>
    <t>Hur många år har du kvar tills pension</t>
  </si>
  <si>
    <t xml:space="preserve">Indata </t>
  </si>
  <si>
    <t>Ditt estimerade fördelningsbelopp</t>
  </si>
  <si>
    <t>Cash flow per år efter 65 och resten av livet</t>
  </si>
  <si>
    <t>Cash flow per månad efter 65 och resten av livet</t>
  </si>
  <si>
    <t xml:space="preserve">Totalt cash flow efter uppskattad inkomstskatt vid pension </t>
  </si>
  <si>
    <t>Totalt cash flow diskonterat för estimerad inflation fram till pension</t>
  </si>
  <si>
    <r>
      <t xml:space="preserve">Totalt cash flow i pension </t>
    </r>
    <r>
      <rPr>
        <b/>
        <sz val="11"/>
        <color theme="1"/>
        <rFont val="Calibri"/>
        <family val="2"/>
        <scheme val="minor"/>
      </rPr>
      <t>innan</t>
    </r>
    <r>
      <rPr>
        <sz val="11"/>
        <color theme="1"/>
        <rFont val="Calibri"/>
        <family val="2"/>
        <scheme val="minor"/>
      </rPr>
      <t xml:space="preserve"> skatt och inflation</t>
    </r>
  </si>
  <si>
    <t>Innan dina pengar placeras</t>
  </si>
  <si>
    <t>Varje månad betalar din arbetsgivare in 18,5 % av din lön (upp till 7,5 inkomstbasbelopp) till pensionssystemet, varav 2,5 % går till premiepensionen.  </t>
  </si>
  <si>
    <t>Var av premiepensionsdelen är:</t>
  </si>
  <si>
    <t>Sammanfattning</t>
  </si>
  <si>
    <t>Premiepensionen är en del av den allmänna pensionen. Denna del av din pension kan du själv påverka.</t>
  </si>
  <si>
    <t>När du tjänat in dina första pensionsrätter kan du välja fonder i premiepensionen.</t>
  </si>
  <si>
    <t>Du behöver inte välja fonder själv. Gör du inget val placeras din fonder i statens fondportfölj AP7 Såfa som är ett förvalsalternativ.</t>
  </si>
  <si>
    <t>Premiepension - en del av den allmänna pensionen</t>
  </si>
  <si>
    <t>Premiepensionen är en del av den allmänna pensionen. Varje år avsätts 2,5 procent av din lön och andra skattepliktiga ersättningar till premiepensionen. Du väljer själv om du vill placera pengarna genom fondval eller om du låter pengarna ligga kvar i det statliga förvalet.</t>
  </si>
  <si>
    <t>Premiepensionen är inkomstgrundad och baseras på dina pensionsrätter i premiepensionssystemet. Alla svenska arbetstagare som är födda 1938 eller senare tjänar in till sin premiepension. Rätten till premiepension finns om man haft en pensionsgrundande inkomst i Sverige från 1995 och framåt.</t>
  </si>
  <si>
    <t>Premiepensionen är den del av den allmänna pensionen där intjänade pengar sparas i ditt namn. Du kan själv påverka i vilka fonder pengarna placeras. Därför kan premiepensionen vara viktig, även om den är en mindre del av din totala pension.</t>
  </si>
  <si>
    <t>Innan Skatteverket fastställt din pensionsgrundande inkomst för ett visst år, förvaltas dina premiepensionspengar av Pensionsmyndigheten i en ränteförvaltning med låg risk. Räntan läggs till dina nya premiepensionspengar och sätts in på ditt premiepensionskonto i december året efter intjänandet. </t>
  </si>
  <si>
    <t>Pengarna placeras i fonder enligt den fördelning som du senast bestämt eller i AP7 Såfa om inget val har gjorts.</t>
  </si>
  <si>
    <t>För att beräkna din pension för det kommande året divideras tillgodohavandet på ditt premiepensionskonto med ett delningstal. Delningstalet baseras på en prognos av förväntad återstående livslängd, en tillgodoräknad ränta och driftskostnader. Detta årliga belopp delas sedan med tolv för att få fram månadsbeloppet.</t>
  </si>
  <si>
    <t>Årlig omräkning</t>
  </si>
  <si>
    <t>Varje år räknas din pension om enligt ovan. Omräkningen sker för att ditt pensionsbelopp ska motsvara behållningen i dina fonder. Om du har valt traditionell försäkring är det tilläggsbeloppet som räknas om.</t>
  </si>
  <si>
    <t>Förväntad återstående livslängd</t>
  </si>
  <si>
    <t>Den förväntade återstående livslängden utgår från SCB:s prognoser för framtida livslängder 2015 - 2110. Pensionsmyndigheten tillämpar huvudalternativet för dödlighet. Förskottsräntan är för närvarande 1,75 procent inom fondförsäkring och 1,75 procent inom traditionell försäkring. Pensionsmyndighetens driftskostnadsavdrag är 0,1 procent.</t>
  </si>
  <si>
    <t>Du bestämmer själv hur dina premiepensionspengar ska förvaltas och du kan när som helst välja att ändra fördelningen mellan dina fonder eller byta till andra fonder. Att ta hand om premiepensionen själv är inte svårt.</t>
  </si>
  <si>
    <t>Du kan som mest välja att ha upp till fem fonder samtidigt. När du väljer fonder är det viktigt att tänka på placeringsinriktning, risk, avgift och andra faktorer som påverkar dina pengars värde.</t>
  </si>
  <si>
    <t>Om du inte vill välja fonder placeras dina pengar i AP7 Såfa - Statens årskullsförvaltningsalternativ.</t>
  </si>
  <si>
    <t>Det går inte att i förväg säga hur stor din premiepension kommer att bli. Det är flera faktorer som påverkar storleken:</t>
  </si>
  <si>
    <t>Hur länge och hur mycket du arbetar.</t>
  </si>
  <si>
    <t>När du väljer att börja ta ut din premiepension.</t>
  </si>
  <si>
    <t>Hur värdet i dina premiepensionsfonder utvecklas.</t>
  </si>
  <si>
    <t>Under spartiden är din premiepension placerad i dina valda fonderfondförsäkring. När du ska ansöka om att ta ut din premiepension väljer du om du vill låta dina premiepensionspengar ligga kvar i din fondförsäkring eller så kan du välja att låta dina pengar förvaltas av Pensionsmyndigheten i en traditionell försäkring.</t>
  </si>
  <si>
    <t>Du väljer hur dina pengar placeras</t>
  </si>
  <si>
    <t>Premiepension, klicka här!</t>
  </si>
  <si>
    <t>Totalt cash flow i pension innan skatt och inflation</t>
  </si>
  <si>
    <t>Alternativ 1</t>
  </si>
  <si>
    <t>Alternativ 2</t>
  </si>
  <si>
    <t>Resultat</t>
  </si>
  <si>
    <t xml:space="preserve">Cash flow per år </t>
  </si>
  <si>
    <t xml:space="preserve">Uppskattad inkomstskatt vid pension </t>
  </si>
  <si>
    <t>Diagram. Mått på underliggande inflation</t>
  </si>
  <si>
    <t>Årlig procentuell förändring</t>
  </si>
  <si>
    <t>Källor: SCB och Riksbanken</t>
  </si>
  <si>
    <t>Anm. UND24 är beräknade utifrån KPI uppdelat på cirka 70 undergrupper. UND24 är sammanvägd med vikter justerade för den historiska standardavvikelsen.</t>
  </si>
  <si>
    <t>Medelvärde inflation:</t>
  </si>
  <si>
    <t>Und24</t>
  </si>
  <si>
    <t>För statistik över inflation i Sverige, klicka här!</t>
  </si>
  <si>
    <t>Estimerad inflation, beräknad med regressionsanalys från och med 1995</t>
  </si>
  <si>
    <t>Prisbasbelopp</t>
  </si>
  <si>
    <t xml:space="preserve">Inkomstbasbelopp </t>
  </si>
  <si>
    <t>prisbasbelopp</t>
  </si>
  <si>
    <t xml:space="preserve">Din bruttolön </t>
  </si>
  <si>
    <t>Vilket löneår vill du beräkna för?</t>
  </si>
  <si>
    <t>2 bättre</t>
  </si>
  <si>
    <t>1 bättre</t>
  </si>
  <si>
    <t xml:space="preserve">Vilken kommun bor du i? </t>
  </si>
  <si>
    <t xml:space="preserve">Vilken pension uppskattar du att du kommer att få per månad när du går i pension? </t>
  </si>
  <si>
    <t>Så beräknas din pension – basbelopp, beräkningsfaktorer och värderegler</t>
  </si>
  <si>
    <t>När vi beräknar din pension använder vi oss av de aktuella basbelopp och värderegler som gäller för nuvarande år.  Vi tar också fram en sammanställning av beräkningsfaktorer som används.</t>
  </si>
  <si>
    <t>Belopp (kronor) för intjänande till pension 2018</t>
  </si>
  <si>
    <t>Per månad</t>
  </si>
  <si>
    <t>Per år</t>
  </si>
  <si>
    <t>*Högsta inkomst för intjänande till allmän pension</t>
  </si>
  <si>
    <t>**Lägsta inkomst för intjänande till allmän pension</t>
  </si>
  <si>
    <t>Brytpunkt för statlig skatt</t>
  </si>
  <si>
    <t>Brytpunkt 2 för statlig skatt</t>
  </si>
  <si>
    <t>*Den pensionsgrundande inkomsten är din inkomst minskad med den allmänna pensionsavgiften med 7 procent. Det innebär att den högsta pensionsgrundande inkomsten är 468 750 kronor eller 39 063 kronor per månad (2018).</t>
  </si>
  <si>
    <t>Belopp (kronor) för intjänande till pension 2017</t>
  </si>
  <si>
    <t>*Den pensionsgrundande inkomsten är din inkomst minskad med den allmänna pensionsavgiften med 7 procent. Det innebär att den högsta pensionsgrundande inkomsten är 461 250 kronor eller 38 438 kronor per månad (2017).</t>
  </si>
  <si>
    <t>**Lägsta inkomst för intjänande till allmän pension som är 42,3 procent av prisbasbeloppet.</t>
  </si>
  <si>
    <t>Basbelopp (kronor) som används när vi beräknar din pension</t>
  </si>
  <si>
    <t>Förhöjt prisbasbelopp</t>
  </si>
  <si>
    <t>Inkomstbasbelopp</t>
  </si>
  <si>
    <t>Beräkningsfaktorer och belopp</t>
  </si>
  <si>
    <t>Sammanställning av så kallade beräkningsfaktorer är en del av de siffror och data som tas fram och används inom Pensionsmyndigheten. Dessa har påverkan på det som i slutändan blir utfallet på pensionssparares och pensionärers konton.</t>
  </si>
  <si>
    <t>Inkomstindex, balansindex och särskilt indexeringstal som används när vi räknar om din pension</t>
  </si>
  <si>
    <t>Inkomstindex</t>
  </si>
  <si>
    <t>Balansindex</t>
  </si>
  <si>
    <t>Indexeringstal</t>
  </si>
  <si>
    <t>1,0080 </t>
  </si>
  <si>
    <t>Följsamhetsindexering ålderspension</t>
  </si>
  <si>
    <t>Följsamhetsindexering efterlevandepension</t>
  </si>
  <si>
    <t>Delningstal för inkomst- och premiepension</t>
  </si>
  <si>
    <t>Vi använder oss av delningstal för att beräkna din årliga inkomstpension. Uträkningen gör vi genom att dividera värdet på ditt inkomstpensionskonto med delningstalet. Delningstalet fastställs inför det år du fyller 65. Skulle du börja ta ut din inkomstpension innan får du ett preliminärt delningstal.</t>
  </si>
  <si>
    <t>I premiepensionen beräknas ditt belopp om årligen genom att dividera det aktuella värdet på premiepensionskontot med ett delningstal.</t>
  </si>
  <si>
    <t>Delningstalet beror på din ålder och förskottsräntan. </t>
  </si>
  <si>
    <r>
      <rPr>
        <sz val="10"/>
        <color rgb="FF000000"/>
        <rFont val="Verdana"/>
        <family val="2"/>
      </rPr>
      <t xml:space="preserve">Beräkningsfaktorer - </t>
    </r>
    <r>
      <rPr>
        <sz val="10"/>
        <color rgb="FF000000"/>
        <rFont val="Verdana"/>
        <family val="2"/>
      </rPr>
      <t>2017-11-23</t>
    </r>
  </si>
  <si>
    <t>Prognosdelningstal inkomstpension</t>
  </si>
  <si>
    <t>Prognostiserade delningstal (för brevprognosen) avseende framtiden, olika för olika prognosomgångar</t>
  </si>
  <si>
    <t/>
  </si>
  <si>
    <t>ÅlderMånad</t>
  </si>
  <si>
    <t>Nyckeltal id</t>
  </si>
  <si>
    <t>Prognosår</t>
  </si>
  <si>
    <t>Födelseår</t>
  </si>
  <si>
    <t>2008</t>
  </si>
  <si>
    <t>1938</t>
  </si>
  <si>
    <t>17,67</t>
  </si>
  <si>
    <t>17,62</t>
  </si>
  <si>
    <t>17,57</t>
  </si>
  <si>
    <t>17,47</t>
  </si>
  <si>
    <t>17,37</t>
  </si>
  <si>
    <t>17,32</t>
  </si>
  <si>
    <t>17,14</t>
  </si>
  <si>
    <t>17,09</t>
  </si>
  <si>
    <t>17,04</t>
  </si>
  <si>
    <t>16,99</t>
  </si>
  <si>
    <t>16,94</t>
  </si>
  <si>
    <t>16,89</t>
  </si>
  <si>
    <t>16,79</t>
  </si>
  <si>
    <t>16,74</t>
  </si>
  <si>
    <t>16,71</t>
  </si>
  <si>
    <t>16,66</t>
  </si>
  <si>
    <t>16,61</t>
  </si>
  <si>
    <t>16,56</t>
  </si>
  <si>
    <t>16,51</t>
  </si>
  <si>
    <t>16,46</t>
  </si>
  <si>
    <t>16,36</t>
  </si>
  <si>
    <t>16,31</t>
  </si>
  <si>
    <t>16,26</t>
  </si>
  <si>
    <t>16,21</t>
  </si>
  <si>
    <t>16,16</t>
  </si>
  <si>
    <t>16,13</t>
  </si>
  <si>
    <t>15,98</t>
  </si>
  <si>
    <t>15,83</t>
  </si>
  <si>
    <t>15,78</t>
  </si>
  <si>
    <t>15,73</t>
  </si>
  <si>
    <t>15,68</t>
  </si>
  <si>
    <t>15,58</t>
  </si>
  <si>
    <t>15,56</t>
  </si>
  <si>
    <t>15,51</t>
  </si>
  <si>
    <t>15,46</t>
  </si>
  <si>
    <t>15,41</t>
  </si>
  <si>
    <t>15,36</t>
  </si>
  <si>
    <t>15,31</t>
  </si>
  <si>
    <t>15,26</t>
  </si>
  <si>
    <t>15,16</t>
  </si>
  <si>
    <t>15,11</t>
  </si>
  <si>
    <t>15,06</t>
  </si>
  <si>
    <t>14,99</t>
  </si>
  <si>
    <t>14,94</t>
  </si>
  <si>
    <t>14,89</t>
  </si>
  <si>
    <t>14,84</t>
  </si>
  <si>
    <t>14,79</t>
  </si>
  <si>
    <t>14,74</t>
  </si>
  <si>
    <t>14,59</t>
  </si>
  <si>
    <t>14,54</t>
  </si>
  <si>
    <t>14,49</t>
  </si>
  <si>
    <t>14,44</t>
  </si>
  <si>
    <t>14,42</t>
  </si>
  <si>
    <t>14,37</t>
  </si>
  <si>
    <t>14,32</t>
  </si>
  <si>
    <t>14,27</t>
  </si>
  <si>
    <t>14,22</t>
  </si>
  <si>
    <t>14,17</t>
  </si>
  <si>
    <t>14,07</t>
  </si>
  <si>
    <t>14,02</t>
  </si>
  <si>
    <t>13,97</t>
  </si>
  <si>
    <t>13,92</t>
  </si>
  <si>
    <t>13,87</t>
  </si>
  <si>
    <t>13,84</t>
  </si>
  <si>
    <t>13,79</t>
  </si>
  <si>
    <t>13,74</t>
  </si>
  <si>
    <t>13,69</t>
  </si>
  <si>
    <t>13,64</t>
  </si>
  <si>
    <t>13,59</t>
  </si>
  <si>
    <t>13,54</t>
  </si>
  <si>
    <t>13,49</t>
  </si>
  <si>
    <t>13,39</t>
  </si>
  <si>
    <t>13,29</t>
  </si>
  <si>
    <t>13,27</t>
  </si>
  <si>
    <t>13,22</t>
  </si>
  <si>
    <t>13,17</t>
  </si>
  <si>
    <t>13,12</t>
  </si>
  <si>
    <t>13,07</t>
  </si>
  <si>
    <t>13,02</t>
  </si>
  <si>
    <t>12,92</t>
  </si>
  <si>
    <t>12,82</t>
  </si>
  <si>
    <t>12,77</t>
  </si>
  <si>
    <t>12,71</t>
  </si>
  <si>
    <t>12,66</t>
  </si>
  <si>
    <t>12,61</t>
  </si>
  <si>
    <t>12,56</t>
  </si>
  <si>
    <t>12,51</t>
  </si>
  <si>
    <t>12,46</t>
  </si>
  <si>
    <t>12,41</t>
  </si>
  <si>
    <t>12,36</t>
  </si>
  <si>
    <t>12,26</t>
  </si>
  <si>
    <t>12,16</t>
  </si>
  <si>
    <t>12,15</t>
  </si>
  <si>
    <t>12,10</t>
  </si>
  <si>
    <t>11,95</t>
  </si>
  <si>
    <t>11,90</t>
  </si>
  <si>
    <t>11,85</t>
  </si>
  <si>
    <t>11,75</t>
  </si>
  <si>
    <t>11,60</t>
  </si>
  <si>
    <t>11,45</t>
  </si>
  <si>
    <t>11,20</t>
  </si>
  <si>
    <t>11,10</t>
  </si>
  <si>
    <t>11,05</t>
  </si>
  <si>
    <t>11,01</t>
  </si>
  <si>
    <t>10,89</t>
  </si>
  <si>
    <t>10,61</t>
  </si>
  <si>
    <t>10,51</t>
  </si>
  <si>
    <t>10,43</t>
  </si>
  <si>
    <t>10,07</t>
  </si>
  <si>
    <t>9,98</t>
  </si>
  <si>
    <t>1939</t>
  </si>
  <si>
    <t>17,89</t>
  </si>
  <si>
    <t>17,84</t>
  </si>
  <si>
    <t>17,79</t>
  </si>
  <si>
    <t>17,75</t>
  </si>
  <si>
    <t>17,70</t>
  </si>
  <si>
    <t>17,46</t>
  </si>
  <si>
    <t>17,41</t>
  </si>
  <si>
    <t>17,36</t>
  </si>
  <si>
    <t>17,31</t>
  </si>
  <si>
    <t>17,26</t>
  </si>
  <si>
    <t>17,21</t>
  </si>
  <si>
    <t>17,11</t>
  </si>
  <si>
    <t>17,06</t>
  </si>
  <si>
    <t>17,01</t>
  </si>
  <si>
    <t>16,96</t>
  </si>
  <si>
    <t>16,91</t>
  </si>
  <si>
    <t>16,86</t>
  </si>
  <si>
    <t>16,81</t>
  </si>
  <si>
    <t>16,78</t>
  </si>
  <si>
    <t>16,73</t>
  </si>
  <si>
    <t>16,68</t>
  </si>
  <si>
    <t>16,63</t>
  </si>
  <si>
    <t>16,58</t>
  </si>
  <si>
    <t>16,53</t>
  </si>
  <si>
    <t>16,48</t>
  </si>
  <si>
    <t>16,43</t>
  </si>
  <si>
    <t>16,19</t>
  </si>
  <si>
    <t>16,14</t>
  </si>
  <si>
    <t>15,99</t>
  </si>
  <si>
    <t>15,94</t>
  </si>
  <si>
    <t>15,89</t>
  </si>
  <si>
    <t>15,84</t>
  </si>
  <si>
    <t>15,79</t>
  </si>
  <si>
    <t>15,74</t>
  </si>
  <si>
    <t>15,69</t>
  </si>
  <si>
    <t>15,64</t>
  </si>
  <si>
    <t>15,62</t>
  </si>
  <si>
    <t>15,47</t>
  </si>
  <si>
    <t>15,37</t>
  </si>
  <si>
    <t>15,32</t>
  </si>
  <si>
    <t>15,17</t>
  </si>
  <si>
    <t>15,12</t>
  </si>
  <si>
    <t>15,07</t>
  </si>
  <si>
    <t>15,04</t>
  </si>
  <si>
    <t>14,47</t>
  </si>
  <si>
    <t>13,89</t>
  </si>
  <si>
    <t>13,32</t>
  </si>
  <si>
    <t>12,76</t>
  </si>
  <si>
    <t>12,20</t>
  </si>
  <si>
    <t>11,64</t>
  </si>
  <si>
    <t>11,54</t>
  </si>
  <si>
    <t>11,39</t>
  </si>
  <si>
    <t>11,34</t>
  </si>
  <si>
    <t>11,06</t>
  </si>
  <si>
    <t>10,98</t>
  </si>
  <si>
    <t>10,82</t>
  </si>
  <si>
    <t>10,55</t>
  </si>
  <si>
    <t>10,02</t>
  </si>
  <si>
    <t>1940</t>
  </si>
  <si>
    <t>18,02</t>
  </si>
  <si>
    <t>17,97</t>
  </si>
  <si>
    <t>17,92</t>
  </si>
  <si>
    <t>17,88</t>
  </si>
  <si>
    <t>17,78</t>
  </si>
  <si>
    <t>17,73</t>
  </si>
  <si>
    <t>17,68</t>
  </si>
  <si>
    <t>17,63</t>
  </si>
  <si>
    <t>17,54</t>
  </si>
  <si>
    <t>17,49</t>
  </si>
  <si>
    <t>17,44</t>
  </si>
  <si>
    <t>17,34</t>
  </si>
  <si>
    <t>17,30</t>
  </si>
  <si>
    <t>17,25</t>
  </si>
  <si>
    <t>17,20</t>
  </si>
  <si>
    <t>17,15</t>
  </si>
  <si>
    <t>17,05</t>
  </si>
  <si>
    <t>16,76</t>
  </si>
  <si>
    <t>16,42</t>
  </si>
  <si>
    <t>16,37</t>
  </si>
  <si>
    <t>16,32</t>
  </si>
  <si>
    <t>16,22</t>
  </si>
  <si>
    <t>15,59</t>
  </si>
  <si>
    <t>15,55</t>
  </si>
  <si>
    <t>15,50</t>
  </si>
  <si>
    <t>15,40</t>
  </si>
  <si>
    <t>15,30</t>
  </si>
  <si>
    <t>15,02</t>
  </si>
  <si>
    <t>14,97</t>
  </si>
  <si>
    <t>14,92</t>
  </si>
  <si>
    <t>14,87</t>
  </si>
  <si>
    <t>14,83</t>
  </si>
  <si>
    <t>14,78</t>
  </si>
  <si>
    <t>14,73</t>
  </si>
  <si>
    <t>14,68</t>
  </si>
  <si>
    <t>14,40</t>
  </si>
  <si>
    <t>14,35</t>
  </si>
  <si>
    <t>14,25</t>
  </si>
  <si>
    <t>14,20</t>
  </si>
  <si>
    <t>14,11</t>
  </si>
  <si>
    <t>13,96</t>
  </si>
  <si>
    <t>13,91</t>
  </si>
  <si>
    <t>13,82</t>
  </si>
  <si>
    <t>13,68</t>
  </si>
  <si>
    <t>13,63</t>
  </si>
  <si>
    <t>13,58</t>
  </si>
  <si>
    <t>13,53</t>
  </si>
  <si>
    <t>13,30</t>
  </si>
  <si>
    <t>13,25</t>
  </si>
  <si>
    <t>13,20</t>
  </si>
  <si>
    <t>13,11</t>
  </si>
  <si>
    <t>13,06</t>
  </si>
  <si>
    <t>13,01</t>
  </si>
  <si>
    <t>12,73</t>
  </si>
  <si>
    <t>12,68</t>
  </si>
  <si>
    <t>12,63</t>
  </si>
  <si>
    <t>12,59</t>
  </si>
  <si>
    <t>12,45</t>
  </si>
  <si>
    <t>12,35</t>
  </si>
  <si>
    <t>12,03</t>
  </si>
  <si>
    <t>11,99</t>
  </si>
  <si>
    <t>11,71</t>
  </si>
  <si>
    <t>11,62</t>
  </si>
  <si>
    <t>11,57</t>
  </si>
  <si>
    <t>11,16</t>
  </si>
  <si>
    <t>10,79</t>
  </si>
  <si>
    <t>10,75</t>
  </si>
  <si>
    <t>10,25</t>
  </si>
  <si>
    <t>1941</t>
  </si>
  <si>
    <t>18,14</t>
  </si>
  <si>
    <t>18,09</t>
  </si>
  <si>
    <t>18,00</t>
  </si>
  <si>
    <t>17,95</t>
  </si>
  <si>
    <t>17,85</t>
  </si>
  <si>
    <t>17,80</t>
  </si>
  <si>
    <t>17,71</t>
  </si>
  <si>
    <t>17,66</t>
  </si>
  <si>
    <t>17,61</t>
  </si>
  <si>
    <t>17,56</t>
  </si>
  <si>
    <t>17,51</t>
  </si>
  <si>
    <t>17,27</t>
  </si>
  <si>
    <t>17,17</t>
  </si>
  <si>
    <t>17,13</t>
  </si>
  <si>
    <t>17,03</t>
  </si>
  <si>
    <t>16,93</t>
  </si>
  <si>
    <t>16,88</t>
  </si>
  <si>
    <t>16,59</t>
  </si>
  <si>
    <t>16,49</t>
  </si>
  <si>
    <t>16,44</t>
  </si>
  <si>
    <t>16,39</t>
  </si>
  <si>
    <t>16,34</t>
  </si>
  <si>
    <t>16,29</t>
  </si>
  <si>
    <t>16,25</t>
  </si>
  <si>
    <t>16,20</t>
  </si>
  <si>
    <t>16,05</t>
  </si>
  <si>
    <t>16,00</t>
  </si>
  <si>
    <t>15,96</t>
  </si>
  <si>
    <t>15,91</t>
  </si>
  <si>
    <t>15,86</t>
  </si>
  <si>
    <t>15,81</t>
  </si>
  <si>
    <t>15,76</t>
  </si>
  <si>
    <t>15,71</t>
  </si>
  <si>
    <t>15,67</t>
  </si>
  <si>
    <t>15,38</t>
  </si>
  <si>
    <t>15,33</t>
  </si>
  <si>
    <t>15,23</t>
  </si>
  <si>
    <t>15,18</t>
  </si>
  <si>
    <t>15,09</t>
  </si>
  <si>
    <t>14,80</t>
  </si>
  <si>
    <t>14,75</t>
  </si>
  <si>
    <t>14,70</t>
  </si>
  <si>
    <t>14,65</t>
  </si>
  <si>
    <t>14,60</t>
  </si>
  <si>
    <t>14,56</t>
  </si>
  <si>
    <t>14,51</t>
  </si>
  <si>
    <t>14,46</t>
  </si>
  <si>
    <t>14,41</t>
  </si>
  <si>
    <t>14,18</t>
  </si>
  <si>
    <t>14,13</t>
  </si>
  <si>
    <t>14,08</t>
  </si>
  <si>
    <t>14,03</t>
  </si>
  <si>
    <t>13,94</t>
  </si>
  <si>
    <t>13,55</t>
  </si>
  <si>
    <t>13,50</t>
  </si>
  <si>
    <t>13,45</t>
  </si>
  <si>
    <t>13,41</t>
  </si>
  <si>
    <t>13,36</t>
  </si>
  <si>
    <t>13,13</t>
  </si>
  <si>
    <t>12,94</t>
  </si>
  <si>
    <t>12,89</t>
  </si>
  <si>
    <t>12,47</t>
  </si>
  <si>
    <t>12,43</t>
  </si>
  <si>
    <t>12,38</t>
  </si>
  <si>
    <t>12,33</t>
  </si>
  <si>
    <t>12,19</t>
  </si>
  <si>
    <t>11,91</t>
  </si>
  <si>
    <t>11,87</t>
  </si>
  <si>
    <t>11,82</t>
  </si>
  <si>
    <t>11,77</t>
  </si>
  <si>
    <t>11,27</t>
  </si>
  <si>
    <t>11,13</t>
  </si>
  <si>
    <t>10,95</t>
  </si>
  <si>
    <t>10,72</t>
  </si>
  <si>
    <t>10,18</t>
  </si>
  <si>
    <t>1942</t>
  </si>
  <si>
    <t>18,23</t>
  </si>
  <si>
    <t>18,18</t>
  </si>
  <si>
    <t>17,99</t>
  </si>
  <si>
    <t>17,40</t>
  </si>
  <si>
    <t>16,87</t>
  </si>
  <si>
    <t>16,82</t>
  </si>
  <si>
    <t>16,72</t>
  </si>
  <si>
    <t>15,75</t>
  </si>
  <si>
    <t>15,70</t>
  </si>
  <si>
    <t>15,65</t>
  </si>
  <si>
    <t>15,60</t>
  </si>
  <si>
    <t>15,03</t>
  </si>
  <si>
    <t>14,88</t>
  </si>
  <si>
    <t>14,55</t>
  </si>
  <si>
    <t>14,50</t>
  </si>
  <si>
    <t>14,45</t>
  </si>
  <si>
    <t>14,26</t>
  </si>
  <si>
    <t>14,21</t>
  </si>
  <si>
    <t>14,16</t>
  </si>
  <si>
    <t>13,88</t>
  </si>
  <si>
    <t>13,78</t>
  </si>
  <si>
    <t>13,26</t>
  </si>
  <si>
    <t>13,16</t>
  </si>
  <si>
    <t>12,88</t>
  </si>
  <si>
    <t>12,83</t>
  </si>
  <si>
    <t>12,79</t>
  </si>
  <si>
    <t>12,74</t>
  </si>
  <si>
    <t>12,69</t>
  </si>
  <si>
    <t>12,65</t>
  </si>
  <si>
    <t>12,55</t>
  </si>
  <si>
    <t>12,32</t>
  </si>
  <si>
    <t>12,04</t>
  </si>
  <si>
    <t>11,81</t>
  </si>
  <si>
    <t>11,67</t>
  </si>
  <si>
    <t>11,43</t>
  </si>
  <si>
    <t>10,88</t>
  </si>
  <si>
    <t>1943</t>
  </si>
  <si>
    <t>18,28</t>
  </si>
  <si>
    <t>17,02</t>
  </si>
  <si>
    <t>16,24</t>
  </si>
  <si>
    <t>15,85</t>
  </si>
  <si>
    <t>15,80</t>
  </si>
  <si>
    <t>15,08</t>
  </si>
  <si>
    <t>14,36</t>
  </si>
  <si>
    <t>12,50</t>
  </si>
  <si>
    <t>12,22</t>
  </si>
  <si>
    <t>11,52</t>
  </si>
  <si>
    <t>11,38</t>
  </si>
  <si>
    <t>10,33</t>
  </si>
  <si>
    <t>1944</t>
  </si>
  <si>
    <t>18,41</t>
  </si>
  <si>
    <t>18,36</t>
  </si>
  <si>
    <t>18,31</t>
  </si>
  <si>
    <t>18,26</t>
  </si>
  <si>
    <t>18,21</t>
  </si>
  <si>
    <t>18,12</t>
  </si>
  <si>
    <t>18,07</t>
  </si>
  <si>
    <t>16,62</t>
  </si>
  <si>
    <t>15,90</t>
  </si>
  <si>
    <t>15,19</t>
  </si>
  <si>
    <t>14,95</t>
  </si>
  <si>
    <t>14,90</t>
  </si>
  <si>
    <t>14,76</t>
  </si>
  <si>
    <t>14,66</t>
  </si>
  <si>
    <t>14,57</t>
  </si>
  <si>
    <t>14,38</t>
  </si>
  <si>
    <t>14,28</t>
  </si>
  <si>
    <t>14,24</t>
  </si>
  <si>
    <t>14,19</t>
  </si>
  <si>
    <t>14,09</t>
  </si>
  <si>
    <t>14,05</t>
  </si>
  <si>
    <t>14,00</t>
  </si>
  <si>
    <t>13,81</t>
  </si>
  <si>
    <t>12,62</t>
  </si>
  <si>
    <t>12,53</t>
  </si>
  <si>
    <t>12,39</t>
  </si>
  <si>
    <t>12,25</t>
  </si>
  <si>
    <t>11,58</t>
  </si>
  <si>
    <t>11,31</t>
  </si>
  <si>
    <t>10,64</t>
  </si>
  <si>
    <t>1945</t>
  </si>
  <si>
    <t>18,52</t>
  </si>
  <si>
    <t>18,47</t>
  </si>
  <si>
    <t>18,38</t>
  </si>
  <si>
    <t>16,65</t>
  </si>
  <si>
    <t>16,55</t>
  </si>
  <si>
    <t>16,50</t>
  </si>
  <si>
    <t>16,45</t>
  </si>
  <si>
    <t>16,12</t>
  </si>
  <si>
    <t>16,07</t>
  </si>
  <si>
    <t>13,93</t>
  </si>
  <si>
    <t>13,70</t>
  </si>
  <si>
    <t>13,51</t>
  </si>
  <si>
    <t>13,42</t>
  </si>
  <si>
    <t>13,33</t>
  </si>
  <si>
    <t>13,28</t>
  </si>
  <si>
    <t>13,23</t>
  </si>
  <si>
    <t>13,19</t>
  </si>
  <si>
    <t>13,14</t>
  </si>
  <si>
    <t>13,00</t>
  </si>
  <si>
    <t>11,63</t>
  </si>
  <si>
    <t>1946</t>
  </si>
  <si>
    <t>18,62</t>
  </si>
  <si>
    <t>18,53</t>
  </si>
  <si>
    <t>18,48</t>
  </si>
  <si>
    <t>18,24</t>
  </si>
  <si>
    <t>17,18</t>
  </si>
  <si>
    <t>13,09</t>
  </si>
  <si>
    <t>12,95</t>
  </si>
  <si>
    <t>1947</t>
  </si>
  <si>
    <t>18,67</t>
  </si>
  <si>
    <t>18,58</t>
  </si>
  <si>
    <t>18,05</t>
  </si>
  <si>
    <t>17,76</t>
  </si>
  <si>
    <t>17,23</t>
  </si>
  <si>
    <t>16,75</t>
  </si>
  <si>
    <t>13,04</t>
  </si>
  <si>
    <t>12,90</t>
  </si>
  <si>
    <t>11,93</t>
  </si>
  <si>
    <t>11,84</t>
  </si>
  <si>
    <t>10,71</t>
  </si>
  <si>
    <t>10,58</t>
  </si>
  <si>
    <t>1948</t>
  </si>
  <si>
    <t>18,75</t>
  </si>
  <si>
    <t>18,65</t>
  </si>
  <si>
    <t>18,61</t>
  </si>
  <si>
    <t>18,56</t>
  </si>
  <si>
    <t>18,27</t>
  </si>
  <si>
    <t>18,22</t>
  </si>
  <si>
    <t>18,03</t>
  </si>
  <si>
    <t>17,93</t>
  </si>
  <si>
    <t>17,74</t>
  </si>
  <si>
    <t>15,43</t>
  </si>
  <si>
    <t>14,23</t>
  </si>
  <si>
    <t>14,04</t>
  </si>
  <si>
    <t>13,76</t>
  </si>
  <si>
    <t>13,62</t>
  </si>
  <si>
    <t>13,57</t>
  </si>
  <si>
    <t>13,48</t>
  </si>
  <si>
    <t>13,43</t>
  </si>
  <si>
    <t>1949</t>
  </si>
  <si>
    <t>18,82</t>
  </si>
  <si>
    <t>18,73</t>
  </si>
  <si>
    <t>18,63</t>
  </si>
  <si>
    <t>18,49</t>
  </si>
  <si>
    <t>18,44</t>
  </si>
  <si>
    <t>18,20</t>
  </si>
  <si>
    <t>18,15</t>
  </si>
  <si>
    <t>18,10</t>
  </si>
  <si>
    <t>17,86</t>
  </si>
  <si>
    <t>17,81</t>
  </si>
  <si>
    <t>17,28</t>
  </si>
  <si>
    <t>15,54</t>
  </si>
  <si>
    <t>15,49</t>
  </si>
  <si>
    <t>15,25</t>
  </si>
  <si>
    <t>15,20</t>
  </si>
  <si>
    <t>14,96</t>
  </si>
  <si>
    <t>14,72</t>
  </si>
  <si>
    <t>14,63</t>
  </si>
  <si>
    <t>14,39</t>
  </si>
  <si>
    <t>14,34</t>
  </si>
  <si>
    <t>12,84</t>
  </si>
  <si>
    <t>12,42</t>
  </si>
  <si>
    <t>12,28</t>
  </si>
  <si>
    <t>11,78</t>
  </si>
  <si>
    <t>1950</t>
  </si>
  <si>
    <t>18,95</t>
  </si>
  <si>
    <t>18,90</t>
  </si>
  <si>
    <t>18,37</t>
  </si>
  <si>
    <t>15,61</t>
  </si>
  <si>
    <t>13,75</t>
  </si>
  <si>
    <t>12,34</t>
  </si>
  <si>
    <t>11,97</t>
  </si>
  <si>
    <t>11,88</t>
  </si>
  <si>
    <t>11,74</t>
  </si>
  <si>
    <t>11,69</t>
  </si>
  <si>
    <t>11,51</t>
  </si>
  <si>
    <t>11,46</t>
  </si>
  <si>
    <t>11,33</t>
  </si>
  <si>
    <t>11,28</t>
  </si>
  <si>
    <t>1951</t>
  </si>
  <si>
    <t>19,02</t>
  </si>
  <si>
    <t>18,97</t>
  </si>
  <si>
    <t>18,92</t>
  </si>
  <si>
    <t>18,83</t>
  </si>
  <si>
    <t>16,40</t>
  </si>
  <si>
    <t>16,11</t>
  </si>
  <si>
    <t>16,06</t>
  </si>
  <si>
    <t>15,97</t>
  </si>
  <si>
    <t>15,87</t>
  </si>
  <si>
    <t>15,77</t>
  </si>
  <si>
    <t>15,48</t>
  </si>
  <si>
    <t>15,24</t>
  </si>
  <si>
    <t>15,10</t>
  </si>
  <si>
    <t>15,05</t>
  </si>
  <si>
    <t>15,00</t>
  </si>
  <si>
    <t>14,86</t>
  </si>
  <si>
    <t>14,81</t>
  </si>
  <si>
    <t>14,62</t>
  </si>
  <si>
    <t>13,38</t>
  </si>
  <si>
    <t>1952</t>
  </si>
  <si>
    <t>19,09</t>
  </si>
  <si>
    <t>19,04</t>
  </si>
  <si>
    <t>17,00</t>
  </si>
  <si>
    <t>16,18</t>
  </si>
  <si>
    <t>1953</t>
  </si>
  <si>
    <t>19,16</t>
  </si>
  <si>
    <t>19,11</t>
  </si>
  <si>
    <t>18,77</t>
  </si>
  <si>
    <t>17,12</t>
  </si>
  <si>
    <t>17,07</t>
  </si>
  <si>
    <t>16,30</t>
  </si>
  <si>
    <t>1954</t>
  </si>
  <si>
    <t>19,23</t>
  </si>
  <si>
    <t>19,14</t>
  </si>
  <si>
    <t>18,99</t>
  </si>
  <si>
    <t>18,94</t>
  </si>
  <si>
    <t>18,89</t>
  </si>
  <si>
    <t>18,84</t>
  </si>
  <si>
    <t>18,79</t>
  </si>
  <si>
    <t>18,60</t>
  </si>
  <si>
    <t>18,55</t>
  </si>
  <si>
    <t>18,45</t>
  </si>
  <si>
    <t>18,40</t>
  </si>
  <si>
    <t>18,11</t>
  </si>
  <si>
    <t>17,53</t>
  </si>
  <si>
    <t>17,48</t>
  </si>
  <si>
    <t>17,43</t>
  </si>
  <si>
    <t>17,38</t>
  </si>
  <si>
    <t>17,33</t>
  </si>
  <si>
    <t>16,85</t>
  </si>
  <si>
    <t>13,99</t>
  </si>
  <si>
    <t>13,85</t>
  </si>
  <si>
    <t>13,80</t>
  </si>
  <si>
    <t>13,61</t>
  </si>
  <si>
    <t>1955</t>
  </si>
  <si>
    <t>19,30</t>
  </si>
  <si>
    <t>19,20</t>
  </si>
  <si>
    <t>19,15</t>
  </si>
  <si>
    <t>19,10</t>
  </si>
  <si>
    <t>18,96</t>
  </si>
  <si>
    <t>18,86</t>
  </si>
  <si>
    <t>18,81</t>
  </si>
  <si>
    <t>18,76</t>
  </si>
  <si>
    <t>18,71</t>
  </si>
  <si>
    <t>18,42</t>
  </si>
  <si>
    <t>18,08</t>
  </si>
  <si>
    <t>15,15</t>
  </si>
  <si>
    <t>14,67</t>
  </si>
  <si>
    <t>14,48</t>
  </si>
  <si>
    <t>14,43</t>
  </si>
  <si>
    <t>14,29</t>
  </si>
  <si>
    <t>1956</t>
  </si>
  <si>
    <t>19,36</t>
  </si>
  <si>
    <t>19,26</t>
  </si>
  <si>
    <t>19,21</t>
  </si>
  <si>
    <t>19,12</t>
  </si>
  <si>
    <t>1957</t>
  </si>
  <si>
    <t>19,42</t>
  </si>
  <si>
    <t>19,37</t>
  </si>
  <si>
    <t>19,32</t>
  </si>
  <si>
    <t>19,27</t>
  </si>
  <si>
    <t>19,22</t>
  </si>
  <si>
    <t>19,03</t>
  </si>
  <si>
    <t>18,98</t>
  </si>
  <si>
    <t>18,88</t>
  </si>
  <si>
    <t>18,74</t>
  </si>
  <si>
    <t>18,69</t>
  </si>
  <si>
    <t>18,59</t>
  </si>
  <si>
    <t>18,54</t>
  </si>
  <si>
    <t>18,25</t>
  </si>
  <si>
    <t>1958</t>
  </si>
  <si>
    <t>19,47</t>
  </si>
  <si>
    <t>19,38</t>
  </si>
  <si>
    <t>19,33</t>
  </si>
  <si>
    <t>19,28</t>
  </si>
  <si>
    <t>18,35</t>
  </si>
  <si>
    <t>18,30</t>
  </si>
  <si>
    <t>17,96</t>
  </si>
  <si>
    <t>17,91</t>
  </si>
  <si>
    <t>1959</t>
  </si>
  <si>
    <t>19,53</t>
  </si>
  <si>
    <t>19,48</t>
  </si>
  <si>
    <t>19,43</t>
  </si>
  <si>
    <t>1960</t>
  </si>
  <si>
    <t>19,29</t>
  </si>
  <si>
    <t>19,19</t>
  </si>
  <si>
    <t>1961</t>
  </si>
  <si>
    <t>19,63</t>
  </si>
  <si>
    <t>19,39</t>
  </si>
  <si>
    <t>19,34</t>
  </si>
  <si>
    <t>1962</t>
  </si>
  <si>
    <t>19,49</t>
  </si>
  <si>
    <t>1963</t>
  </si>
  <si>
    <t>19,73</t>
  </si>
  <si>
    <t>19,05</t>
  </si>
  <si>
    <t>1964</t>
  </si>
  <si>
    <t>19,78</t>
  </si>
  <si>
    <t>19,64</t>
  </si>
  <si>
    <t>19,59</t>
  </si>
  <si>
    <t>15,44</t>
  </si>
  <si>
    <t>1965</t>
  </si>
  <si>
    <t>19,83</t>
  </si>
  <si>
    <t>19,69</t>
  </si>
  <si>
    <t>1966</t>
  </si>
  <si>
    <t>1967</t>
  </si>
  <si>
    <t>19,93</t>
  </si>
  <si>
    <t>19,79</t>
  </si>
  <si>
    <t>1968</t>
  </si>
  <si>
    <t>1969</t>
  </si>
  <si>
    <t>20,03</t>
  </si>
  <si>
    <t>1970</t>
  </si>
  <si>
    <t>20,08</t>
  </si>
  <si>
    <t>16,01</t>
  </si>
  <si>
    <t>1971</t>
  </si>
  <si>
    <t>1972</t>
  </si>
  <si>
    <t>20,18</t>
  </si>
  <si>
    <t>1973</t>
  </si>
  <si>
    <t>20,22</t>
  </si>
  <si>
    <t>1974</t>
  </si>
  <si>
    <t>20,17</t>
  </si>
  <si>
    <t>20,12</t>
  </si>
  <si>
    <t>1975</t>
  </si>
  <si>
    <t>20,31</t>
  </si>
  <si>
    <t>20,26</t>
  </si>
  <si>
    <t>20,16</t>
  </si>
  <si>
    <t>19,82</t>
  </si>
  <si>
    <t>19,77</t>
  </si>
  <si>
    <t>19,72</t>
  </si>
  <si>
    <t>19,67</t>
  </si>
  <si>
    <t>19,62</t>
  </si>
  <si>
    <t>19,57</t>
  </si>
  <si>
    <t>19,52</t>
  </si>
  <si>
    <t>1976</t>
  </si>
  <si>
    <t>20,35</t>
  </si>
  <si>
    <t>20,30</t>
  </si>
  <si>
    <t>20,25</t>
  </si>
  <si>
    <t>20,20</t>
  </si>
  <si>
    <t>20,15</t>
  </si>
  <si>
    <t>20,06</t>
  </si>
  <si>
    <t>20,01</t>
  </si>
  <si>
    <t>19,96</t>
  </si>
  <si>
    <t>19,86</t>
  </si>
  <si>
    <t>19,76</t>
  </si>
  <si>
    <t>19,71</t>
  </si>
  <si>
    <t>19,56</t>
  </si>
  <si>
    <t>19,41</t>
  </si>
  <si>
    <t>1977</t>
  </si>
  <si>
    <t>20,34</t>
  </si>
  <si>
    <t>20,29</t>
  </si>
  <si>
    <t>20,14</t>
  </si>
  <si>
    <t>20,04</t>
  </si>
  <si>
    <t>19,99</t>
  </si>
  <si>
    <t>19,94</t>
  </si>
  <si>
    <t>19,89</t>
  </si>
  <si>
    <t>19,70</t>
  </si>
  <si>
    <t>19,65</t>
  </si>
  <si>
    <t>19,55</t>
  </si>
  <si>
    <t>19,50</t>
  </si>
  <si>
    <t>19,45</t>
  </si>
  <si>
    <t>1978</t>
  </si>
  <si>
    <t>20,32</t>
  </si>
  <si>
    <t>1979</t>
  </si>
  <si>
    <t>20,45</t>
  </si>
  <si>
    <t>20,40</t>
  </si>
  <si>
    <t>1980</t>
  </si>
  <si>
    <t>20,43</t>
  </si>
  <si>
    <t>1981</t>
  </si>
  <si>
    <t>1982</t>
  </si>
  <si>
    <t>20,55</t>
  </si>
  <si>
    <t>20,50</t>
  </si>
  <si>
    <t>20,10</t>
  </si>
  <si>
    <t>20,00</t>
  </si>
  <si>
    <t>19,95</t>
  </si>
  <si>
    <t>19,90</t>
  </si>
  <si>
    <t>19,85</t>
  </si>
  <si>
    <t>1983</t>
  </si>
  <si>
    <t>20,38</t>
  </si>
  <si>
    <t>20,23</t>
  </si>
  <si>
    <t>1984</t>
  </si>
  <si>
    <t>20,61</t>
  </si>
  <si>
    <t>20,56</t>
  </si>
  <si>
    <t>20,36</t>
  </si>
  <si>
    <t>1985</t>
  </si>
  <si>
    <t>20,49</t>
  </si>
  <si>
    <t>20,44</t>
  </si>
  <si>
    <t>1986</t>
  </si>
  <si>
    <t>20,67</t>
  </si>
  <si>
    <t>20,62</t>
  </si>
  <si>
    <t>20,52</t>
  </si>
  <si>
    <t>1987</t>
  </si>
  <si>
    <t>20,70</t>
  </si>
  <si>
    <t>20,60</t>
  </si>
  <si>
    <t>1988</t>
  </si>
  <si>
    <t>1989</t>
  </si>
  <si>
    <t>1990</t>
  </si>
  <si>
    <t>1991</t>
  </si>
  <si>
    <t>1992</t>
  </si>
  <si>
    <t>2009</t>
  </si>
  <si>
    <t>20,63</t>
  </si>
  <si>
    <t>20,66</t>
  </si>
  <si>
    <t>1993</t>
  </si>
  <si>
    <t>1994</t>
  </si>
  <si>
    <t>1995</t>
  </si>
  <si>
    <t>20,73</t>
  </si>
  <si>
    <t>20,68</t>
  </si>
  <si>
    <t>1996</t>
  </si>
  <si>
    <t>20,81</t>
  </si>
  <si>
    <t>20,76</t>
  </si>
  <si>
    <t>20,71</t>
  </si>
  <si>
    <t>1997</t>
  </si>
  <si>
    <t>20,83</t>
  </si>
  <si>
    <t>1998</t>
  </si>
  <si>
    <t>1999</t>
  </si>
  <si>
    <t>20,84</t>
  </si>
  <si>
    <t>20,79</t>
  </si>
  <si>
    <t>20,74</t>
  </si>
  <si>
    <t>2000</t>
  </si>
  <si>
    <t>20,87</t>
  </si>
  <si>
    <t>2010</t>
  </si>
  <si>
    <t>20,80</t>
  </si>
  <si>
    <t>20,95</t>
  </si>
  <si>
    <t>20,90</t>
  </si>
  <si>
    <t>20,93</t>
  </si>
  <si>
    <t>20,88</t>
  </si>
  <si>
    <t>21,01</t>
  </si>
  <si>
    <t>20,96</t>
  </si>
  <si>
    <t>20,91</t>
  </si>
  <si>
    <t>20,99</t>
  </si>
  <si>
    <t>2011</t>
  </si>
  <si>
    <t>21,03</t>
  </si>
  <si>
    <t>21,06</t>
  </si>
  <si>
    <t>21,09</t>
  </si>
  <si>
    <t>2012</t>
  </si>
  <si>
    <t>2013</t>
  </si>
  <si>
    <t>21,02</t>
  </si>
  <si>
    <t>21,15</t>
  </si>
  <si>
    <t>21,10</t>
  </si>
  <si>
    <t>21,05</t>
  </si>
  <si>
    <t>21,16</t>
  </si>
  <si>
    <t>21,27</t>
  </si>
  <si>
    <t>21,22</t>
  </si>
  <si>
    <t>21,17</t>
  </si>
  <si>
    <t>21,12</t>
  </si>
  <si>
    <t>21,33</t>
  </si>
  <si>
    <t>21,28</t>
  </si>
  <si>
    <t>21,39</t>
  </si>
  <si>
    <t>21,34</t>
  </si>
  <si>
    <t>21,29</t>
  </si>
  <si>
    <t>21,50</t>
  </si>
  <si>
    <t>21,45</t>
  </si>
  <si>
    <t>21,40</t>
  </si>
  <si>
    <t>21,61</t>
  </si>
  <si>
    <t>21,56</t>
  </si>
  <si>
    <t>21,36</t>
  </si>
  <si>
    <t>21,71</t>
  </si>
  <si>
    <t>21,47</t>
  </si>
  <si>
    <t>21,72</t>
  </si>
  <si>
    <t>21,67</t>
  </si>
  <si>
    <t>21,62</t>
  </si>
  <si>
    <t>21,82</t>
  </si>
  <si>
    <t>21,43</t>
  </si>
  <si>
    <t>21,38</t>
  </si>
  <si>
    <t>21,53</t>
  </si>
  <si>
    <t>21,88</t>
  </si>
  <si>
    <t>21,83</t>
  </si>
  <si>
    <t>21,78</t>
  </si>
  <si>
    <t>21,98</t>
  </si>
  <si>
    <t>21,93</t>
  </si>
  <si>
    <t>21,59</t>
  </si>
  <si>
    <t>21,49</t>
  </si>
  <si>
    <t>21,69</t>
  </si>
  <si>
    <t>2014</t>
  </si>
  <si>
    <t>2015</t>
  </si>
  <si>
    <t>21,76</t>
  </si>
  <si>
    <t>2016</t>
  </si>
  <si>
    <t>21,75</t>
  </si>
  <si>
    <t>21,65</t>
  </si>
  <si>
    <t>21,81</t>
  </si>
  <si>
    <t>21,99</t>
  </si>
  <si>
    <t>21,94</t>
  </si>
  <si>
    <t>22,05</t>
  </si>
  <si>
    <t>22,00</t>
  </si>
  <si>
    <t>22,16</t>
  </si>
  <si>
    <t>22,11</t>
  </si>
  <si>
    <t>22,06</t>
  </si>
  <si>
    <t>2001</t>
  </si>
  <si>
    <t>22,32</t>
  </si>
  <si>
    <t>22,27</t>
  </si>
  <si>
    <t>22,22</t>
  </si>
  <si>
    <t>22,12</t>
  </si>
  <si>
    <t>2002</t>
  </si>
  <si>
    <t>22,38</t>
  </si>
  <si>
    <t>22,18</t>
  </si>
  <si>
    <t>2003</t>
  </si>
  <si>
    <t>22,24</t>
  </si>
  <si>
    <t>2004</t>
  </si>
  <si>
    <t>2005</t>
  </si>
  <si>
    <t>22,30</t>
  </si>
  <si>
    <t>2006</t>
  </si>
  <si>
    <t>22,36</t>
  </si>
  <si>
    <t>2007</t>
  </si>
  <si>
    <t>22,47</t>
  </si>
  <si>
    <t>22,42</t>
  </si>
  <si>
    <t>22,53</t>
  </si>
  <si>
    <t>22,48</t>
  </si>
  <si>
    <t>22,43</t>
  </si>
  <si>
    <t>22,58</t>
  </si>
  <si>
    <t>22,64</t>
  </si>
  <si>
    <t>22,59</t>
  </si>
  <si>
    <t>22,70</t>
  </si>
  <si>
    <t>2017</t>
  </si>
  <si>
    <t>22,76</t>
  </si>
  <si>
    <t>22,81</t>
  </si>
  <si>
    <t>22,86</t>
  </si>
  <si>
    <t>22,92</t>
  </si>
  <si>
    <t>22,97</t>
  </si>
  <si>
    <t>23,02</t>
  </si>
  <si>
    <t>23,08</t>
  </si>
  <si>
    <t>23,13</t>
  </si>
  <si>
    <t>23,18</t>
  </si>
  <si>
    <t>Vilken ålder går du i pension tror du?</t>
  </si>
  <si>
    <t>Vilket år är du född?</t>
  </si>
  <si>
    <t>Din ålder</t>
  </si>
  <si>
    <t>Fördelningsbelopp</t>
  </si>
  <si>
    <t>Medel</t>
  </si>
  <si>
    <t>Månadslön</t>
  </si>
  <si>
    <t>Skatt månadslön</t>
  </si>
  <si>
    <t>Årslön</t>
  </si>
  <si>
    <t>Skatt i %</t>
  </si>
  <si>
    <t>Ale kommun</t>
  </si>
  <si>
    <t>Alingsås kommun</t>
  </si>
  <si>
    <t>Alvesta kommun</t>
  </si>
  <si>
    <t>Aneby kommun</t>
  </si>
  <si>
    <t>Arboga kommun</t>
  </si>
  <si>
    <t>Arjeplogs kommun</t>
  </si>
  <si>
    <t>Arvidsjaurs kommun</t>
  </si>
  <si>
    <t>Arvika kommun</t>
  </si>
  <si>
    <t>Askersunds kommun</t>
  </si>
  <si>
    <t>Avesta kommun</t>
  </si>
  <si>
    <t>Bengtsfors kommun</t>
  </si>
  <si>
    <t>Bergs kommun</t>
  </si>
  <si>
    <t>Bjurholms kommun</t>
  </si>
  <si>
    <t>Bjuvs kommun</t>
  </si>
  <si>
    <t>Bodens kommun</t>
  </si>
  <si>
    <t>Bollebygds kommun</t>
  </si>
  <si>
    <t>Bollnäs kommun</t>
  </si>
  <si>
    <t>Borgholms kommun</t>
  </si>
  <si>
    <t>Borlänge kommun</t>
  </si>
  <si>
    <t>Borås kommun</t>
  </si>
  <si>
    <t>Botkyrka kommun</t>
  </si>
  <si>
    <t>Boxholms kommun</t>
  </si>
  <si>
    <t>Bromölla kommun</t>
  </si>
  <si>
    <t>Bräcke kommun</t>
  </si>
  <si>
    <t>Burlövs kommun</t>
  </si>
  <si>
    <t>Båstad kommun</t>
  </si>
  <si>
    <t>Dals-Eds kommun</t>
  </si>
  <si>
    <t>Danderyds kommun</t>
  </si>
  <si>
    <t>Degerfors kommun</t>
  </si>
  <si>
    <t>Dorotea kommun</t>
  </si>
  <si>
    <t>Eda kommun</t>
  </si>
  <si>
    <t>Ekerö kommun</t>
  </si>
  <si>
    <t>Eksjö kommun</t>
  </si>
  <si>
    <t>Emmaboda kommun</t>
  </si>
  <si>
    <t>Enköpings kommun</t>
  </si>
  <si>
    <t>Eskilstuna kommun</t>
  </si>
  <si>
    <t>Eslövs kommun</t>
  </si>
  <si>
    <t>Essunga kommun</t>
  </si>
  <si>
    <t>Fagersta kommun</t>
  </si>
  <si>
    <t>Falkenbergs kommun</t>
  </si>
  <si>
    <t>Falköpings kommun</t>
  </si>
  <si>
    <t>Falu kommun</t>
  </si>
  <si>
    <t>Filipstads kommun</t>
  </si>
  <si>
    <t>Finspångs kommun</t>
  </si>
  <si>
    <t>Flens kommun</t>
  </si>
  <si>
    <t>Forshaga kommun</t>
  </si>
  <si>
    <t>Färgelanda kommun</t>
  </si>
  <si>
    <t>Gagnefs kommun</t>
  </si>
  <si>
    <t>Gislaveds kommun</t>
  </si>
  <si>
    <t>Gnesta kommun</t>
  </si>
  <si>
    <t>Gnosjö kommun</t>
  </si>
  <si>
    <t>Gotlands kommun</t>
  </si>
  <si>
    <t>Grums kommun</t>
  </si>
  <si>
    <t>Grästorps kommun</t>
  </si>
  <si>
    <t>Gullspångs kommun</t>
  </si>
  <si>
    <t>Gällivare kommun</t>
  </si>
  <si>
    <t>Gävle kommun</t>
  </si>
  <si>
    <t>Göteborgs kommun</t>
  </si>
  <si>
    <t>Götene kommun</t>
  </si>
  <si>
    <t>Habo kommun</t>
  </si>
  <si>
    <t>Hagfors kommun</t>
  </si>
  <si>
    <t>Hallsbergs kommun</t>
  </si>
  <si>
    <t>Hallstahammars kommun</t>
  </si>
  <si>
    <t>Halmstads kommun</t>
  </si>
  <si>
    <t>Hammarö kommun</t>
  </si>
  <si>
    <t>Haninge kommun</t>
  </si>
  <si>
    <t>Haparanda kommun</t>
  </si>
  <si>
    <t>Heby kommun</t>
  </si>
  <si>
    <t>Hedemora kommun</t>
  </si>
  <si>
    <t>Helsingborgs kommun</t>
  </si>
  <si>
    <t>Herrljunga kommun</t>
  </si>
  <si>
    <t>Hjo kommun</t>
  </si>
  <si>
    <t>Hofors kommun</t>
  </si>
  <si>
    <t>Huddinge kommun</t>
  </si>
  <si>
    <t>Hudiksvalls kommun</t>
  </si>
  <si>
    <t>Hultsfreds kommun</t>
  </si>
  <si>
    <t>Hylte kommun</t>
  </si>
  <si>
    <t>Håbo kommun</t>
  </si>
  <si>
    <t>Hällefors kommun</t>
  </si>
  <si>
    <t>Härjedalens kommun</t>
  </si>
  <si>
    <t>Härnösands kommun</t>
  </si>
  <si>
    <t>Härryda kommun</t>
  </si>
  <si>
    <t>Hässleholms kommun</t>
  </si>
  <si>
    <t>Höganäs kommun</t>
  </si>
  <si>
    <t>Högsby kommun</t>
  </si>
  <si>
    <t>Hörby kommun</t>
  </si>
  <si>
    <t>Höörs kommun</t>
  </si>
  <si>
    <t>Jokkmokks kommun</t>
  </si>
  <si>
    <t>Järfälla kommun</t>
  </si>
  <si>
    <t>Jönköpings kommun</t>
  </si>
  <si>
    <t>Kalix kommun</t>
  </si>
  <si>
    <t>Kalmar kommun</t>
  </si>
  <si>
    <t>Karlsborgs kommun</t>
  </si>
  <si>
    <t>Karlshamns kommun</t>
  </si>
  <si>
    <t>Karlskoga kommun</t>
  </si>
  <si>
    <t>Karlskrona kommun</t>
  </si>
  <si>
    <t>Karlstads kommun</t>
  </si>
  <si>
    <t>Katrineholms kommun</t>
  </si>
  <si>
    <t>Kils kommun</t>
  </si>
  <si>
    <t>Kinda kommun</t>
  </si>
  <si>
    <t>Kiruna kommun</t>
  </si>
  <si>
    <t>Klippans kommun</t>
  </si>
  <si>
    <t>Knivsta kommun</t>
  </si>
  <si>
    <t>Kramfors kommun</t>
  </si>
  <si>
    <t>Kristianstads kommun</t>
  </si>
  <si>
    <t>Kristinehamns kommun</t>
  </si>
  <si>
    <t>Krokoms kommun</t>
  </si>
  <si>
    <t>Kumla kommun</t>
  </si>
  <si>
    <t>Kungsbacka kommun</t>
  </si>
  <si>
    <t>Kungsörs kommun</t>
  </si>
  <si>
    <t>Kungälvs kommun</t>
  </si>
  <si>
    <t>Kävlinge kommun</t>
  </si>
  <si>
    <t>Köpings kommun</t>
  </si>
  <si>
    <t>Laholms kommun</t>
  </si>
  <si>
    <t>Landskrona kommun</t>
  </si>
  <si>
    <t>Laxå kommun</t>
  </si>
  <si>
    <t>Lekebergs kommun</t>
  </si>
  <si>
    <t>Leksands kommun</t>
  </si>
  <si>
    <t>Lerums kommun</t>
  </si>
  <si>
    <t>Lessebo kommun</t>
  </si>
  <si>
    <t>Lidingö kommun</t>
  </si>
  <si>
    <t>Lidköpings kommun</t>
  </si>
  <si>
    <t>Lilla-Edets kommun</t>
  </si>
  <si>
    <t>Lindesbergs kommun</t>
  </si>
  <si>
    <t>Linköpings kommun</t>
  </si>
  <si>
    <t>Ljungby kommun</t>
  </si>
  <si>
    <t>Ljusdals kommun</t>
  </si>
  <si>
    <t>Ljusnarsbergs kommun</t>
  </si>
  <si>
    <t>Lomma kommun</t>
  </si>
  <si>
    <t>Ludvika kommun</t>
  </si>
  <si>
    <t>Luleå kommun</t>
  </si>
  <si>
    <t>Lunds kommun</t>
  </si>
  <si>
    <t>Lycksele kommun</t>
  </si>
  <si>
    <t>Lysekils kommun</t>
  </si>
  <si>
    <t>Malmö kommun</t>
  </si>
  <si>
    <t>Malung-Sälens kommun</t>
  </si>
  <si>
    <t>Malå kommun</t>
  </si>
  <si>
    <t>Mariestads kommun</t>
  </si>
  <si>
    <t>Markaryds kommun</t>
  </si>
  <si>
    <t>Marks kommun</t>
  </si>
  <si>
    <t>Melleruds kommun</t>
  </si>
  <si>
    <t>Mjölby kommun</t>
  </si>
  <si>
    <t>Mora kommun</t>
  </si>
  <si>
    <t>Motala kommun</t>
  </si>
  <si>
    <t>Mullsjö kommun</t>
  </si>
  <si>
    <t>Munkedals kommun</t>
  </si>
  <si>
    <t>Munkfors kommun</t>
  </si>
  <si>
    <t>Mölndals kommun</t>
  </si>
  <si>
    <t>Mönsterås kommun</t>
  </si>
  <si>
    <t>Mörbylånga kommun</t>
  </si>
  <si>
    <t>Nacka kommun</t>
  </si>
  <si>
    <t>Nora kommun</t>
  </si>
  <si>
    <t>Norbergs kommun</t>
  </si>
  <si>
    <t>Nordanstigs kommun</t>
  </si>
  <si>
    <t>Nordmalings kommun</t>
  </si>
  <si>
    <t>Norrköpings kommun</t>
  </si>
  <si>
    <t>Norrtälje kommun</t>
  </si>
  <si>
    <t>Norsjö kommun</t>
  </si>
  <si>
    <t>Nybro kommun</t>
  </si>
  <si>
    <t>Nykvarns kommun</t>
  </si>
  <si>
    <t>Nyköpings kommun</t>
  </si>
  <si>
    <t>Nynäshamns kommun</t>
  </si>
  <si>
    <t>Nässjö kommun</t>
  </si>
  <si>
    <t>Ockelbo kommun</t>
  </si>
  <si>
    <t>Olofströms kommun</t>
  </si>
  <si>
    <t>Orsa kommun</t>
  </si>
  <si>
    <t>Orust kommun</t>
  </si>
  <si>
    <t>Osby kommun</t>
  </si>
  <si>
    <t>Oskarshamns kommun</t>
  </si>
  <si>
    <t>Ovanåkers kommun</t>
  </si>
  <si>
    <t>Oxelösunds kommun</t>
  </si>
  <si>
    <t>Pajala kommun</t>
  </si>
  <si>
    <t>Partille kommun</t>
  </si>
  <si>
    <t>Perstorps kommun</t>
  </si>
  <si>
    <t>Piteå kommun</t>
  </si>
  <si>
    <t>Ragunda kommun</t>
  </si>
  <si>
    <t>Robertsfors kommun</t>
  </si>
  <si>
    <t>Ronneby kommun</t>
  </si>
  <si>
    <t>Rättviks kommun</t>
  </si>
  <si>
    <t>Sala kommun</t>
  </si>
  <si>
    <t>Salems kommun</t>
  </si>
  <si>
    <t>Sandvikens kommun</t>
  </si>
  <si>
    <t>Sigtuna kommun</t>
  </si>
  <si>
    <t>Simrishamns kommun</t>
  </si>
  <si>
    <t>Sjöbo kommun</t>
  </si>
  <si>
    <t>Skara kommun</t>
  </si>
  <si>
    <t>Skellefteå kommun</t>
  </si>
  <si>
    <t>Skinnskattebergs kommun</t>
  </si>
  <si>
    <t>Skurups kommun</t>
  </si>
  <si>
    <t>Skövde kommun</t>
  </si>
  <si>
    <t>Smedjebackens kommun</t>
  </si>
  <si>
    <t>Sollefteå kommun</t>
  </si>
  <si>
    <t>Sollentuna kommun</t>
  </si>
  <si>
    <t>Solna kommun</t>
  </si>
  <si>
    <t>Sorsele kommun</t>
  </si>
  <si>
    <t>Sotenäs kommun</t>
  </si>
  <si>
    <t>Staffanstorps kommun</t>
  </si>
  <si>
    <t>Stenungsunds kommun</t>
  </si>
  <si>
    <t>Stockholms kommun</t>
  </si>
  <si>
    <t>Storfors kommun</t>
  </si>
  <si>
    <t>Storumans kommun</t>
  </si>
  <si>
    <t>Strängnäs kommun</t>
  </si>
  <si>
    <t>Strömstads kommun</t>
  </si>
  <si>
    <t>Strömsunds kommun</t>
  </si>
  <si>
    <t>Sundbybergs kommun</t>
  </si>
  <si>
    <t>Sundsvalls kommun</t>
  </si>
  <si>
    <t>Sunne kommun</t>
  </si>
  <si>
    <t>Surahammars kommun</t>
  </si>
  <si>
    <t>Svalövs kommun</t>
  </si>
  <si>
    <t>Svedala kommun</t>
  </si>
  <si>
    <t>Svenljunga kommun</t>
  </si>
  <si>
    <t>Säffle kommun</t>
  </si>
  <si>
    <t>Säters kommun</t>
  </si>
  <si>
    <t>Sävsjö kommun</t>
  </si>
  <si>
    <t>Söderhamns kommun</t>
  </si>
  <si>
    <t>Söderköpings kommun</t>
  </si>
  <si>
    <t>Södertälje kommun</t>
  </si>
  <si>
    <t>Sölvesborgs kommun</t>
  </si>
  <si>
    <t>Tanums kommun</t>
  </si>
  <si>
    <t>Tibro kommun</t>
  </si>
  <si>
    <t>Tidaholms kommun</t>
  </si>
  <si>
    <t>Tierps kommun</t>
  </si>
  <si>
    <t>Timrå kommun</t>
  </si>
  <si>
    <t>Tingsryds kommun</t>
  </si>
  <si>
    <t>Tjörns kommun</t>
  </si>
  <si>
    <t>Tomelilla kommun</t>
  </si>
  <si>
    <t>Torsby kommun</t>
  </si>
  <si>
    <t>Torsås kommun</t>
  </si>
  <si>
    <t>Tranemo kommun</t>
  </si>
  <si>
    <t>Tranås kommun</t>
  </si>
  <si>
    <t>Trelleborgs kommun</t>
  </si>
  <si>
    <t>Trollhättans kommun</t>
  </si>
  <si>
    <t>Trosa kommun</t>
  </si>
  <si>
    <t>Tyresö kommun</t>
  </si>
  <si>
    <t>Täby kommun</t>
  </si>
  <si>
    <t>Töreboda kommun</t>
  </si>
  <si>
    <t>Uddevalla kommun</t>
  </si>
  <si>
    <t>Ulricehamns kommun</t>
  </si>
  <si>
    <t>Umeå kommun</t>
  </si>
  <si>
    <t>Upplands Väsby kommun</t>
  </si>
  <si>
    <t>Upplands-Bro kommun</t>
  </si>
  <si>
    <t>Uppsala kommun</t>
  </si>
  <si>
    <t>Uppvidinge kommun</t>
  </si>
  <si>
    <t>Vadstena kommun</t>
  </si>
  <si>
    <t>Vaggeryds kommun</t>
  </si>
  <si>
    <t>Valdemarsviks kommun</t>
  </si>
  <si>
    <t>Vallentuna kommun</t>
  </si>
  <si>
    <t>Vansbro kommun</t>
  </si>
  <si>
    <t>Vara kommun</t>
  </si>
  <si>
    <t>Varbergs kommun</t>
  </si>
  <si>
    <t>Vaxholms kommun</t>
  </si>
  <si>
    <t>Vellinge kommun</t>
  </si>
  <si>
    <t>Vetlanda kommun</t>
  </si>
  <si>
    <t>Vilhelmina kommun</t>
  </si>
  <si>
    <t>Vimmerby kommun</t>
  </si>
  <si>
    <t>Vindelns kommun</t>
  </si>
  <si>
    <t>Vingåkers kommun</t>
  </si>
  <si>
    <t>Vårgårda kommun</t>
  </si>
  <si>
    <t>Vänersborgs kommun</t>
  </si>
  <si>
    <t>Vännäs kommun</t>
  </si>
  <si>
    <t>Värmdö kommun</t>
  </si>
  <si>
    <t>Värnamo kommun</t>
  </si>
  <si>
    <t>Västerviks kommun</t>
  </si>
  <si>
    <t>Västerås kommun</t>
  </si>
  <si>
    <t>Växjö kommun</t>
  </si>
  <si>
    <t>Ydre kommun</t>
  </si>
  <si>
    <t>Ystad kommun</t>
  </si>
  <si>
    <t>Åmåls kommun</t>
  </si>
  <si>
    <t>Ånge kommun</t>
  </si>
  <si>
    <t>Åre kommun</t>
  </si>
  <si>
    <t>Årjängs kommun</t>
  </si>
  <si>
    <t>Åsele kommun</t>
  </si>
  <si>
    <t>Åstorps kommun</t>
  </si>
  <si>
    <t>Åtvidabergs kommun</t>
  </si>
  <si>
    <t>Älmhults kommun</t>
  </si>
  <si>
    <t>Älvdalens kommun</t>
  </si>
  <si>
    <t>Älvkarleby kommun</t>
  </si>
  <si>
    <t>Älvsbyns kommun</t>
  </si>
  <si>
    <t>Ängelholms kommun</t>
  </si>
  <si>
    <t>Ö Göinge kommun</t>
  </si>
  <si>
    <t>Öckerö kommun</t>
  </si>
  <si>
    <t>Ödeshögs kommun</t>
  </si>
  <si>
    <t>Örebro kommun</t>
  </si>
  <si>
    <t>Örkelljunga kommun</t>
  </si>
  <si>
    <t>Örnsköldsviks kommun</t>
  </si>
  <si>
    <t>Östersunds kommun</t>
  </si>
  <si>
    <t>Österåkers kommun</t>
  </si>
  <si>
    <t>Östhammars kommun</t>
  </si>
  <si>
    <t>Överkalix kommun</t>
  </si>
  <si>
    <t>Övertorneå kommun</t>
  </si>
  <si>
    <t>Detta är din skattesats för din estimerade månadsinkomst som pensionär</t>
  </si>
  <si>
    <t>Förklaring över hur din pension beräknas, klicka här!</t>
  </si>
  <si>
    <t>Maxtak för pensionsgrundande lön</t>
  </si>
  <si>
    <t>Cash flow per månad</t>
  </si>
  <si>
    <t>Skillnad mellan alternativ 1 och 2 per år</t>
  </si>
  <si>
    <t>Fyll endast i dom gröna rutorna</t>
  </si>
  <si>
    <r>
      <t xml:space="preserve">Falköga Företagsrådgivning AB tar inte något ansvar för eventuella felberäkningar eller liknande. Detta är endast en demoversion. Det innebär att vi fortfarande håller på att testa modellen och att vi säkerligen kommer att uppdatera den. Vi välkommnar er ett komma med input på förbättringar. Mejla gärna era synpunkter på info@falkoga.com. Vidare förväntas modellen användas med sunt förnuft och vi avråder användaren från att fatta beslut med endast denna modell som underlag. Om ni vill fatta ett beslut angående lön/pension rekommenderar vi er att kontakta er ekonomiska rådgivare.                                      </t>
    </r>
    <r>
      <rPr>
        <i/>
        <sz val="14"/>
        <color theme="1"/>
        <rFont val="Calibri"/>
        <family val="2"/>
        <scheme val="minor"/>
      </rPr>
      <t>- Alla rättigheter för denna Excelmodell är reserverade Falköga företagsrådgivning AB ©</t>
    </r>
    <r>
      <rPr>
        <sz val="14"/>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</si>
</sst>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43" formatCode="_-* #,##0.00\ _k_r_-;\-* #,##0.00\ _k_r_-;_-* &quot;-&quot;??\ _k_r_-;_-@_-"/>
    <numFmt numFmtId="164" formatCode="0.0%"/>
    <numFmt numFmtId="165" formatCode="_-* #,##0\ [$kr-41D]_-;\-* #,##0\ [$kr-41D]_-;_-* &quot;-&quot;??\ [$kr-41D]_-;_-@_-"/>
    <numFmt numFmtId="166" formatCode="#,##0_ ;\-#,##0\ "/>
    <numFmt numFmtId="167" formatCode="_-* #,##0\ _k_r_-;\-* #,##0\ _k_r_-;_-* &quot;-&quot;??\ _k_r_-;_-@_-"/>
    <numFmt numFmtId="170" formatCode="_-* #,##0\ &quot;kr&quot;_-;\-* #,##0\ &quot;kr&quot;_-;_-* &quot;-&quot;??\ &quot;kr&quot;_-;_-@_-"/>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1"/>
      <color rgb="FF3F3F3F"/>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u/>
      <sz val="11"/>
      <color theme="10"/>
      <name val="Calibri"/>
      <family val="2"/>
      <scheme val="minor"/>
    </font>
    <font>
      <b/>
      <sz val="18"/>
      <color theme="1"/>
      <name val="Calibri"/>
      <family val="2"/>
      <scheme val="minor"/>
    </font>
    <font>
      <b/>
      <sz val="14"/>
      <color theme="1"/>
      <name val="Calibri"/>
      <family val="2"/>
      <scheme val="minor"/>
    </font>
    <font>
      <b/>
      <sz val="9"/>
      <color indexed="81"/>
      <name val="Tahoma"/>
      <family val="2"/>
    </font>
    <font>
      <sz val="9"/>
      <color indexed="81"/>
      <name val="Tahoma"/>
      <family val="2"/>
    </font>
    <font>
      <sz val="18"/>
      <color rgb="FFBF3D01"/>
      <name val="Arial"/>
      <family val="2"/>
    </font>
    <font>
      <sz val="10"/>
      <color rgb="FF333333"/>
      <name val="Arial"/>
      <family val="2"/>
    </font>
    <font>
      <sz val="11"/>
      <color rgb="FF222222"/>
      <name val="Arial"/>
      <family val="2"/>
    </font>
    <font>
      <b/>
      <sz val="18"/>
      <color rgb="FF125687"/>
      <name val="Arial"/>
      <family val="2"/>
    </font>
    <font>
      <b/>
      <sz val="13.5"/>
      <color rgb="FFBF3D01"/>
      <name val="Arial"/>
      <family val="2"/>
    </font>
    <font>
      <sz val="10"/>
      <name val="Calibri Light"/>
      <family val="2"/>
      <scheme val="major"/>
    </font>
    <font>
      <sz val="11"/>
      <color theme="1"/>
      <name val="Calibri Light"/>
      <family val="2"/>
      <scheme val="major"/>
    </font>
    <font>
      <b/>
      <sz val="24"/>
      <color theme="1"/>
      <name val="Calibri"/>
      <family val="2"/>
      <scheme val="minor"/>
    </font>
    <font>
      <sz val="11"/>
      <name val="Calibri"/>
      <family val="2"/>
    </font>
    <font>
      <sz val="10"/>
      <color rgb="FF000000"/>
      <name val="Verdana"/>
      <family val="2"/>
    </font>
    <font>
      <b/>
      <sz val="10"/>
      <color rgb="FF000000"/>
      <name val="Verdana"/>
      <family val="2"/>
    </font>
    <font>
      <sz val="10"/>
      <color rgb="FF000000"/>
      <name val="Arial"/>
      <family val="2"/>
    </font>
    <font>
      <b/>
      <sz val="10"/>
      <color rgb="FFFFFFFF"/>
      <name val="Arial"/>
      <family val="2"/>
    </font>
    <font>
      <b/>
      <sz val="8"/>
      <color rgb="FFFFFFFF"/>
      <name val="Verdana"/>
      <family val="2"/>
    </font>
    <font>
      <sz val="8"/>
      <color rgb="FF000000"/>
      <name val="Verdana"/>
      <family val="2"/>
    </font>
    <font>
      <sz val="11"/>
      <color rgb="FF006100"/>
      <name val="Calibri"/>
      <family val="2"/>
      <scheme val="minor"/>
    </font>
    <font>
      <sz val="11"/>
      <color rgb="FF9C5700"/>
      <name val="Calibri"/>
      <family val="2"/>
      <scheme val="minor"/>
    </font>
    <font>
      <i/>
      <sz val="11"/>
      <color theme="1"/>
      <name val="Calibri"/>
      <family val="2"/>
      <scheme val="minor"/>
    </font>
    <font>
      <b/>
      <sz val="15"/>
      <color theme="3"/>
      <name val="Calibri"/>
      <family val="2"/>
      <scheme val="minor"/>
    </font>
    <font>
      <b/>
      <sz val="13"/>
      <color theme="3"/>
      <name val="Calibri"/>
      <family val="2"/>
      <scheme val="minor"/>
    </font>
    <font>
      <sz val="9"/>
      <color indexed="81"/>
      <name val="Tahoma"/>
      <charset val="1"/>
    </font>
    <font>
      <b/>
      <sz val="9"/>
      <color indexed="81"/>
      <name val="Tahoma"/>
      <charset val="1"/>
    </font>
    <font>
      <b/>
      <i/>
      <sz val="14"/>
      <color theme="1"/>
      <name val="Calibri"/>
      <family val="2"/>
      <scheme val="minor"/>
    </font>
    <font>
      <b/>
      <sz val="10"/>
      <color theme="1"/>
      <name val="Calibri"/>
      <family val="2"/>
      <scheme val="minor"/>
    </font>
    <font>
      <sz val="14"/>
      <color theme="1"/>
      <name val="Calibri"/>
      <family val="2"/>
      <scheme val="minor"/>
    </font>
    <font>
      <i/>
      <sz val="14"/>
      <color theme="1"/>
      <name val="Calibri"/>
      <family val="2"/>
      <scheme val="minor"/>
    </font>
  </fonts>
  <fills count="16">
    <fill>
      <patternFill patternType="none"/>
    </fill>
    <fill>
      <patternFill patternType="gray125"/>
    </fill>
    <fill>
      <patternFill patternType="solid">
        <fgColor rgb="FFF2F2F2"/>
      </patternFill>
    </fill>
    <fill>
      <patternFill patternType="solid">
        <fgColor rgb="FFA5A5A5"/>
      </patternFill>
    </fill>
    <fill>
      <patternFill patternType="solid">
        <fgColor rgb="FFFFFFCC"/>
      </patternFill>
    </fill>
    <fill>
      <patternFill patternType="solid">
        <fgColor theme="9" tint="0.59999389629810485"/>
        <bgColor indexed="65"/>
      </patternFill>
    </fill>
    <fill>
      <patternFill patternType="solid">
        <fgColor rgb="FFFFA500"/>
        <bgColor rgb="FFFFA500"/>
      </patternFill>
    </fill>
    <fill>
      <patternFill patternType="solid">
        <fgColor rgb="FFFF8C00"/>
        <bgColor rgb="FFFF8C00"/>
      </patternFill>
    </fill>
    <fill>
      <patternFill patternType="solid">
        <fgColor rgb="FFC6EFCE"/>
      </patternFill>
    </fill>
    <fill>
      <patternFill patternType="solid">
        <fgColor rgb="FFFFEB9C"/>
      </patternFill>
    </fill>
    <fill>
      <patternFill patternType="solid">
        <fgColor theme="5" tint="0.79998168889431442"/>
        <bgColor indexed="65"/>
      </patternFill>
    </fill>
    <fill>
      <patternFill patternType="solid">
        <fgColor theme="6" tint="0.79998168889431442"/>
        <bgColor indexed="65"/>
      </patternFill>
    </fill>
    <fill>
      <patternFill patternType="solid">
        <fgColor theme="8" tint="0.79998168889431442"/>
        <bgColor indexed="65"/>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B2B2B2"/>
      </right>
      <top style="thin">
        <color rgb="FFB2B2B2"/>
      </top>
      <bottom style="thin">
        <color rgb="FFB2B2B2"/>
      </bottom>
      <diagonal/>
    </border>
    <border>
      <left style="thin">
        <color rgb="FFB2B2B2"/>
      </left>
      <right style="thin">
        <color indexed="64"/>
      </right>
      <top style="thin">
        <color rgb="FFB2B2B2"/>
      </top>
      <bottom style="thin">
        <color rgb="FFB2B2B2"/>
      </bottom>
      <diagonal/>
    </border>
    <border>
      <left style="thin">
        <color rgb="FF7F7F7F"/>
      </left>
      <right style="thin">
        <color rgb="FF7F7F7F"/>
      </right>
      <top style="thin">
        <color indexed="64"/>
      </top>
      <bottom style="thin">
        <color rgb="FF7F7F7F"/>
      </bottom>
      <diagonal/>
    </border>
    <border>
      <left style="thin">
        <color rgb="FF7F7F7F"/>
      </left>
      <right style="thin">
        <color rgb="FF7F7F7F"/>
      </right>
      <top style="thin">
        <color rgb="FF7F7F7F"/>
      </top>
      <bottom/>
      <diagonal/>
    </border>
    <border>
      <left/>
      <right/>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right/>
      <top/>
      <bottom style="thin">
        <color indexed="64"/>
      </bottom>
      <diagonal/>
    </border>
    <border>
      <left style="thin">
        <color rgb="FF7F7F7F"/>
      </left>
      <right style="thin">
        <color rgb="FF7F7F7F"/>
      </right>
      <top style="thin">
        <color rgb="FF7F7F7F"/>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rgb="FF7F7F7F"/>
      </bottom>
      <diagonal/>
    </border>
    <border>
      <left/>
      <right style="medium">
        <color indexed="64"/>
      </right>
      <top style="thin">
        <color rgb="FF7F7F7F"/>
      </top>
      <bottom style="thin">
        <color rgb="FF7F7F7F"/>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rgb="FF7F7F7F"/>
      </top>
      <bottom style="medium">
        <color indexed="64"/>
      </bottom>
      <diagonal/>
    </border>
    <border>
      <left style="medium">
        <color indexed="64"/>
      </left>
      <right style="thin">
        <color indexed="64"/>
      </right>
      <top/>
      <bottom style="thin">
        <color indexed="64"/>
      </bottom>
      <diagonal/>
    </border>
  </borders>
  <cellStyleXfs count="22">
    <xf numFmtId="0" fontId="0" fillId="0" borderId="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3" fillId="2" borderId="2" applyNumberFormat="0" applyAlignment="0" applyProtection="0"/>
    <xf numFmtId="0" fontId="4" fillId="2" borderId="1" applyNumberFormat="0" applyAlignment="0" applyProtection="0"/>
    <xf numFmtId="0" fontId="5" fillId="3" borderId="3" applyNumberFormat="0" applyAlignment="0" applyProtection="0"/>
    <xf numFmtId="0" fontId="1" fillId="4" borderId="4" applyNumberFormat="0" applyFont="0" applyAlignment="0" applyProtection="0"/>
    <xf numFmtId="0" fontId="6" fillId="0" borderId="0" applyNumberFormat="0" applyFill="0" applyBorder="0" applyAlignment="0" applyProtection="0"/>
    <xf numFmtId="0" fontId="7" fillId="0" borderId="5" applyNumberFormat="0" applyFill="0" applyAlignment="0" applyProtection="0"/>
    <xf numFmtId="0" fontId="1" fillId="5" borderId="0" applyNumberFormat="0" applyBorder="0" applyAlignment="0" applyProtection="0"/>
    <xf numFmtId="0" fontId="8" fillId="0" borderId="0" applyNumberFormat="0" applyFill="0" applyBorder="0" applyAlignment="0" applyProtection="0"/>
    <xf numFmtId="42" fontId="1" fillId="0" borderId="0" applyFont="0" applyFill="0" applyBorder="0" applyAlignment="0" applyProtection="0"/>
    <xf numFmtId="166" fontId="1" fillId="0" borderId="0"/>
    <xf numFmtId="0" fontId="28" fillId="8" borderId="0" applyNumberFormat="0" applyBorder="0" applyAlignment="0" applyProtection="0"/>
    <xf numFmtId="0" fontId="2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1" fillId="0" borderId="31" applyNumberFormat="0" applyFill="0" applyAlignment="0" applyProtection="0"/>
    <xf numFmtId="0" fontId="32" fillId="0" borderId="32" applyNumberFormat="0" applyFill="0" applyAlignment="0" applyProtection="0"/>
  </cellStyleXfs>
  <cellXfs count="165">
    <xf numFmtId="0" fontId="0" fillId="0" borderId="0" xfId="0"/>
    <xf numFmtId="0" fontId="0" fillId="0" borderId="0" xfId="0" applyBorder="1"/>
    <xf numFmtId="3" fontId="0" fillId="0" borderId="0" xfId="0" applyNumberFormat="1" applyBorder="1"/>
    <xf numFmtId="164" fontId="0" fillId="0" borderId="0" xfId="3" applyFont="1" applyBorder="1"/>
    <xf numFmtId="3" fontId="0" fillId="0" borderId="0" xfId="0" applyNumberFormat="1"/>
    <xf numFmtId="0" fontId="10" fillId="0" borderId="0" xfId="0" applyFont="1" applyAlignment="1">
      <alignment wrapText="1"/>
    </xf>
    <xf numFmtId="0" fontId="0" fillId="0" borderId="6" xfId="0" applyFill="1" applyBorder="1"/>
    <xf numFmtId="0" fontId="0" fillId="0" borderId="0" xfId="0" applyFill="1"/>
    <xf numFmtId="10" fontId="0" fillId="0" borderId="0" xfId="0" applyNumberFormat="1" applyFill="1"/>
    <xf numFmtId="0" fontId="0" fillId="0" borderId="0" xfId="0" applyFill="1" applyAlignment="1">
      <alignment wrapText="1"/>
    </xf>
    <xf numFmtId="0" fontId="0" fillId="0" borderId="6" xfId="0" applyFont="1" applyFill="1" applyBorder="1" applyAlignment="1">
      <alignment wrapText="1"/>
    </xf>
    <xf numFmtId="0" fontId="0" fillId="0" borderId="0" xfId="0" applyAlignment="1">
      <alignment wrapText="1"/>
    </xf>
    <xf numFmtId="41" fontId="0" fillId="0" borderId="0" xfId="2" applyFont="1" applyAlignment="1">
      <alignment horizontal="right"/>
    </xf>
    <xf numFmtId="0" fontId="0" fillId="0" borderId="0" xfId="0" applyFill="1" applyBorder="1"/>
    <xf numFmtId="0" fontId="0" fillId="0" borderId="0" xfId="0" applyBorder="1" applyAlignment="1">
      <alignment wrapText="1"/>
    </xf>
    <xf numFmtId="0" fontId="3" fillId="2" borderId="2" xfId="5" applyAlignment="1">
      <alignment wrapText="1"/>
    </xf>
    <xf numFmtId="0" fontId="3" fillId="2" borderId="2" xfId="5"/>
    <xf numFmtId="3" fontId="3" fillId="2" borderId="2" xfId="5" applyNumberFormat="1"/>
    <xf numFmtId="0" fontId="6" fillId="0" borderId="6" xfId="9" applyFill="1" applyBorder="1"/>
    <xf numFmtId="0" fontId="6" fillId="0" borderId="8" xfId="9" applyFill="1" applyBorder="1"/>
    <xf numFmtId="0" fontId="6" fillId="0" borderId="10" xfId="9" applyFill="1" applyBorder="1"/>
    <xf numFmtId="10" fontId="6" fillId="0" borderId="11" xfId="9" applyNumberFormat="1" applyFill="1" applyBorder="1"/>
    <xf numFmtId="1" fontId="3" fillId="2" borderId="2" xfId="5" applyNumberFormat="1"/>
    <xf numFmtId="10" fontId="3" fillId="2" borderId="2" xfId="5" applyNumberFormat="1"/>
    <xf numFmtId="0" fontId="4" fillId="2" borderId="1" xfId="6"/>
    <xf numFmtId="0" fontId="5" fillId="3" borderId="3" xfId="7"/>
    <xf numFmtId="0" fontId="0" fillId="0" borderId="0" xfId="0"/>
    <xf numFmtId="0" fontId="8" fillId="0" borderId="0" xfId="12"/>
    <xf numFmtId="0" fontId="4" fillId="2" borderId="1" xfId="6" applyAlignment="1">
      <alignment wrapText="1"/>
    </xf>
    <xf numFmtId="10" fontId="6" fillId="0" borderId="7" xfId="9" applyNumberFormat="1" applyFill="1" applyBorder="1"/>
    <xf numFmtId="9" fontId="6" fillId="0" borderId="9" xfId="9" applyNumberFormat="1" applyFill="1" applyBorder="1"/>
    <xf numFmtId="9" fontId="6" fillId="0" borderId="11" xfId="9" applyNumberFormat="1" applyFill="1" applyBorder="1"/>
    <xf numFmtId="0" fontId="6" fillId="0" borderId="9" xfId="9" applyFill="1" applyBorder="1"/>
    <xf numFmtId="3" fontId="6" fillId="0" borderId="9" xfId="9" applyNumberFormat="1" applyFill="1" applyBorder="1"/>
    <xf numFmtId="0" fontId="5" fillId="3" borderId="3" xfId="7" applyAlignment="1">
      <alignment wrapText="1"/>
    </xf>
    <xf numFmtId="3" fontId="5" fillId="3" borderId="3" xfId="7" applyNumberFormat="1"/>
    <xf numFmtId="0" fontId="0" fillId="4" borderId="15" xfId="8" applyFont="1" applyBorder="1"/>
    <xf numFmtId="0" fontId="0" fillId="0" borderId="0" xfId="0" applyAlignment="1">
      <alignment vertical="center" wrapText="1"/>
    </xf>
    <xf numFmtId="0" fontId="13" fillId="0" borderId="0" xfId="0" applyFont="1" applyAlignment="1">
      <alignment vertical="center" wrapText="1"/>
    </xf>
    <xf numFmtId="0" fontId="14" fillId="0" borderId="0" xfId="0" applyFont="1" applyAlignment="1">
      <alignment horizontal="left" vertical="center" wrapText="1" indent="1"/>
    </xf>
    <xf numFmtId="0" fontId="8" fillId="0" borderId="0" xfId="12" applyAlignment="1">
      <alignment horizontal="left" vertical="center" wrapText="1" indent="1"/>
    </xf>
    <xf numFmtId="0" fontId="14"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0" fontId="8" fillId="0" borderId="0" xfId="12" applyAlignment="1">
      <alignment vertical="center" wrapText="1"/>
    </xf>
    <xf numFmtId="0" fontId="8" fillId="0" borderId="0" xfId="12" applyBorder="1" applyAlignment="1">
      <alignment horizontal="left" vertical="center" wrapText="1" indent="1"/>
    </xf>
    <xf numFmtId="0" fontId="1" fillId="5" borderId="12" xfId="11" applyBorder="1" applyAlignment="1">
      <alignment vertical="center"/>
    </xf>
    <xf numFmtId="0" fontId="1" fillId="5" borderId="13" xfId="11" applyBorder="1" applyAlignment="1">
      <alignment horizontal="left" vertical="center"/>
    </xf>
    <xf numFmtId="0" fontId="1" fillId="5" borderId="14" xfId="11" applyBorder="1" applyAlignment="1">
      <alignment horizontal="left" vertical="center"/>
    </xf>
    <xf numFmtId="9" fontId="5" fillId="3" borderId="3" xfId="7" applyNumberFormat="1"/>
    <xf numFmtId="10" fontId="5" fillId="3" borderId="3" xfId="7" applyNumberFormat="1"/>
    <xf numFmtId="1" fontId="5" fillId="3" borderId="3" xfId="7" applyNumberFormat="1"/>
    <xf numFmtId="165" fontId="5" fillId="3" borderId="3" xfId="7" applyNumberFormat="1"/>
    <xf numFmtId="166" fontId="5" fillId="3" borderId="3" xfId="7" applyNumberFormat="1"/>
    <xf numFmtId="0" fontId="18" fillId="0" borderId="0" xfId="0" applyFont="1" applyAlignment="1"/>
    <xf numFmtId="0" fontId="19" fillId="0" borderId="0" xfId="0" applyFont="1" applyAlignment="1"/>
    <xf numFmtId="0" fontId="4" fillId="2" borderId="1" xfId="6" applyAlignment="1"/>
    <xf numFmtId="2" fontId="4" fillId="2" borderId="1" xfId="6" applyNumberFormat="1"/>
    <xf numFmtId="2" fontId="4" fillId="2" borderId="1" xfId="6" applyNumberFormat="1" applyAlignment="1"/>
    <xf numFmtId="2" fontId="0" fillId="0" borderId="0" xfId="0" applyNumberFormat="1"/>
    <xf numFmtId="14" fontId="0" fillId="0" borderId="0" xfId="0" applyNumberFormat="1"/>
    <xf numFmtId="0" fontId="0" fillId="0" borderId="0" xfId="0" applyAlignment="1">
      <alignment horizontal="left" vertical="top" wrapText="1"/>
    </xf>
    <xf numFmtId="1" fontId="0" fillId="0" borderId="0" xfId="0" applyNumberFormat="1"/>
    <xf numFmtId="0" fontId="0" fillId="0" borderId="0" xfId="0" applyNumberFormat="1"/>
    <xf numFmtId="0" fontId="0" fillId="0" borderId="0" xfId="0" applyAlignment="1"/>
    <xf numFmtId="0" fontId="20" fillId="0" borderId="0" xfId="0" applyFont="1" applyAlignment="1">
      <alignment vertical="center"/>
    </xf>
    <xf numFmtId="0" fontId="0" fillId="0" borderId="0" xfId="0" applyAlignment="1">
      <alignment horizontal="left" vertical="center" indent="1"/>
    </xf>
    <xf numFmtId="0" fontId="7" fillId="0" borderId="20" xfId="0" applyFont="1" applyBorder="1" applyAlignment="1">
      <alignment horizontal="center" vertical="center" wrapText="1"/>
    </xf>
    <xf numFmtId="0" fontId="0" fillId="0" borderId="20" xfId="0" applyBorder="1" applyAlignment="1">
      <alignment vertical="center" wrapText="1"/>
    </xf>
    <xf numFmtId="3" fontId="0" fillId="0" borderId="20" xfId="0" applyNumberFormat="1" applyBorder="1" applyAlignment="1">
      <alignment vertical="center" wrapText="1"/>
    </xf>
    <xf numFmtId="0" fontId="9" fillId="0" borderId="0" xfId="0" applyFont="1" applyAlignment="1">
      <alignment vertical="center"/>
    </xf>
    <xf numFmtId="0" fontId="0" fillId="0" borderId="20" xfId="0" applyBorder="1" applyAlignment="1">
      <alignment horizontal="left" vertical="center" wrapText="1"/>
    </xf>
    <xf numFmtId="10" fontId="0" fillId="0" borderId="20" xfId="0" applyNumberFormat="1" applyBorder="1" applyAlignment="1">
      <alignment vertical="center" wrapText="1"/>
    </xf>
    <xf numFmtId="0" fontId="21" fillId="0" borderId="0" xfId="0" applyFont="1" applyFill="1" applyBorder="1"/>
    <xf numFmtId="0" fontId="25" fillId="6" borderId="24" xfId="0" applyNumberFormat="1" applyFont="1" applyFill="1" applyBorder="1" applyAlignment="1">
      <alignment horizontal="left" wrapText="1" readingOrder="1"/>
    </xf>
    <xf numFmtId="0" fontId="25" fillId="6" borderId="24" xfId="0" applyNumberFormat="1" applyFont="1" applyFill="1" applyBorder="1" applyAlignment="1">
      <alignment horizontal="center" wrapText="1" readingOrder="1"/>
    </xf>
    <xf numFmtId="0" fontId="26" fillId="7" borderId="24" xfId="0" applyNumberFormat="1" applyFont="1" applyFill="1" applyBorder="1" applyAlignment="1">
      <alignment horizontal="left" wrapText="1" readingOrder="1"/>
    </xf>
    <xf numFmtId="0" fontId="26" fillId="7" borderId="24" xfId="0" applyNumberFormat="1" applyFont="1" applyFill="1" applyBorder="1" applyAlignment="1">
      <alignment horizontal="center" wrapText="1" readingOrder="1"/>
    </xf>
    <xf numFmtId="0" fontId="27" fillId="0" borderId="24" xfId="0" applyNumberFormat="1" applyFont="1" applyFill="1" applyBorder="1" applyAlignment="1">
      <alignment horizontal="left" vertical="top" wrapText="1" readingOrder="1"/>
    </xf>
    <xf numFmtId="0" fontId="27" fillId="0" borderId="24" xfId="0" applyNumberFormat="1" applyFont="1" applyFill="1" applyBorder="1" applyAlignment="1">
      <alignment horizontal="center" vertical="top" wrapText="1" readingOrder="1"/>
    </xf>
    <xf numFmtId="2" fontId="27" fillId="0" borderId="24" xfId="0" applyNumberFormat="1" applyFont="1" applyFill="1" applyBorder="1" applyAlignment="1">
      <alignment horizontal="left" vertical="top" wrapText="1" readingOrder="1"/>
    </xf>
    <xf numFmtId="0" fontId="21" fillId="0" borderId="0" xfId="0" applyNumberFormat="1" applyFont="1" applyFill="1" applyBorder="1"/>
    <xf numFmtId="167" fontId="3" fillId="2" borderId="2" xfId="5" applyNumberFormat="1"/>
    <xf numFmtId="43" fontId="3" fillId="2" borderId="2" xfId="5" applyNumberFormat="1" applyAlignment="1">
      <alignment horizontal="right"/>
    </xf>
    <xf numFmtId="0" fontId="0" fillId="0" borderId="0" xfId="0" applyAlignment="1"/>
    <xf numFmtId="167" fontId="28" fillId="8" borderId="28" xfId="15" applyNumberFormat="1" applyBorder="1" applyAlignment="1">
      <alignment horizontal="left" vertical="top"/>
    </xf>
    <xf numFmtId="167" fontId="29" fillId="9" borderId="29" xfId="16" applyNumberFormat="1" applyBorder="1" applyAlignment="1">
      <alignment horizontal="left" vertical="top"/>
    </xf>
    <xf numFmtId="167" fontId="1" fillId="10" borderId="28" xfId="17" applyNumberFormat="1" applyBorder="1" applyAlignment="1">
      <alignment horizontal="left" vertical="top"/>
    </xf>
    <xf numFmtId="9" fontId="1" fillId="12" borderId="28" xfId="19" applyNumberFormat="1" applyBorder="1" applyAlignment="1">
      <alignment horizontal="left" vertical="top"/>
    </xf>
    <xf numFmtId="167" fontId="28" fillId="8" borderId="0" xfId="15" applyNumberFormat="1" applyBorder="1" applyAlignment="1">
      <alignment horizontal="left" vertical="top"/>
    </xf>
    <xf numFmtId="167" fontId="29" fillId="9" borderId="0" xfId="1" applyNumberFormat="1" applyFont="1" applyFill="1" applyBorder="1" applyAlignment="1">
      <alignment horizontal="left" vertical="top"/>
    </xf>
    <xf numFmtId="167" fontId="1" fillId="10" borderId="0" xfId="17" applyNumberFormat="1" applyBorder="1" applyAlignment="1">
      <alignment horizontal="left" vertical="top"/>
    </xf>
    <xf numFmtId="9" fontId="1" fillId="12" borderId="0" xfId="19" applyNumberFormat="1" applyBorder="1" applyAlignment="1">
      <alignment horizontal="left" vertical="top"/>
    </xf>
    <xf numFmtId="0" fontId="1" fillId="11" borderId="0" xfId="18"/>
    <xf numFmtId="10" fontId="1" fillId="11" borderId="0" xfId="18" applyNumberFormat="1" applyBorder="1"/>
    <xf numFmtId="0" fontId="1" fillId="11" borderId="30" xfId="18" applyBorder="1"/>
    <xf numFmtId="0" fontId="0" fillId="0" borderId="0" xfId="0" applyFont="1" applyAlignment="1"/>
    <xf numFmtId="0" fontId="4" fillId="13" borderId="0" xfId="6" applyFill="1" applyBorder="1" applyAlignment="1">
      <alignment wrapText="1"/>
    </xf>
    <xf numFmtId="3" fontId="4" fillId="13" borderId="0" xfId="6" applyNumberFormat="1" applyFill="1" applyBorder="1"/>
    <xf numFmtId="166" fontId="1" fillId="5" borderId="1" xfId="11" applyNumberFormat="1" applyBorder="1"/>
    <xf numFmtId="164" fontId="1" fillId="5" borderId="1" xfId="11" applyNumberFormat="1" applyBorder="1"/>
    <xf numFmtId="0" fontId="1" fillId="5" borderId="1" xfId="11" applyNumberFormat="1" applyBorder="1"/>
    <xf numFmtId="167" fontId="1" fillId="5" borderId="0" xfId="11" applyNumberFormat="1" applyBorder="1" applyAlignment="1">
      <alignment horizontal="right"/>
    </xf>
    <xf numFmtId="0" fontId="1" fillId="5" borderId="0" xfId="11" applyNumberFormat="1" applyBorder="1" applyAlignment="1">
      <alignment horizontal="right"/>
    </xf>
    <xf numFmtId="0" fontId="21" fillId="0" borderId="0" xfId="0" applyFont="1" applyFill="1" applyBorder="1"/>
    <xf numFmtId="0" fontId="30" fillId="0" borderId="19" xfId="9" applyFont="1" applyBorder="1" applyAlignment="1">
      <alignment horizontal="left" vertical="top" wrapText="1"/>
    </xf>
    <xf numFmtId="1" fontId="0" fillId="0" borderId="0" xfId="0" applyNumberFormat="1" applyAlignment="1">
      <alignment horizontal="left" wrapText="1"/>
    </xf>
    <xf numFmtId="0" fontId="0" fillId="0" borderId="0" xfId="0" applyAlignment="1">
      <alignment horizontal="left" wrapText="1"/>
    </xf>
    <xf numFmtId="0" fontId="2" fillId="0" borderId="0" xfId="4" applyAlignment="1">
      <alignment horizontal="center" vertical="center" wrapText="1"/>
    </xf>
    <xf numFmtId="0" fontId="0" fillId="0" borderId="0" xfId="0" applyAlignment="1">
      <alignment horizontal="center"/>
    </xf>
    <xf numFmtId="0" fontId="8" fillId="0" borderId="0" xfId="12" applyAlignment="1">
      <alignment horizontal="left" wrapText="1"/>
    </xf>
    <xf numFmtId="0" fontId="0" fillId="0" borderId="0" xfId="0" applyAlignment="1"/>
    <xf numFmtId="0" fontId="18" fillId="0" borderId="0" xfId="0" applyFont="1" applyAlignment="1"/>
    <xf numFmtId="0" fontId="19" fillId="0" borderId="0" xfId="0" applyFont="1" applyAlignment="1"/>
    <xf numFmtId="0" fontId="4" fillId="2" borderId="1" xfId="6" applyAlignment="1">
      <alignment horizontal="left" vertical="top"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horizontal="center" vertical="center"/>
    </xf>
    <xf numFmtId="0" fontId="0" fillId="0" borderId="23" xfId="0" applyBorder="1"/>
    <xf numFmtId="3" fontId="0" fillId="0" borderId="21" xfId="0" applyNumberFormat="1" applyBorder="1" applyAlignment="1">
      <alignment vertical="center" wrapText="1"/>
    </xf>
    <xf numFmtId="3" fontId="0" fillId="0" borderId="22" xfId="0" applyNumberFormat="1" applyBorder="1" applyAlignment="1">
      <alignment vertical="center" wrapText="1"/>
    </xf>
    <xf numFmtId="0" fontId="21" fillId="0" borderId="26" xfId="0" applyNumberFormat="1" applyFont="1" applyFill="1" applyBorder="1" applyAlignment="1">
      <alignment vertical="top" wrapText="1"/>
    </xf>
    <xf numFmtId="0" fontId="21" fillId="0" borderId="27" xfId="0" applyNumberFormat="1" applyFont="1" applyFill="1" applyBorder="1" applyAlignment="1">
      <alignment vertical="top" wrapText="1"/>
    </xf>
    <xf numFmtId="0" fontId="21" fillId="0" borderId="0" xfId="0" applyFont="1" applyFill="1" applyBorder="1"/>
    <xf numFmtId="0" fontId="22" fillId="0" borderId="0" xfId="0" applyNumberFormat="1" applyFont="1" applyFill="1" applyBorder="1" applyAlignment="1">
      <alignment vertical="top" wrapText="1" readingOrder="1"/>
    </xf>
    <xf numFmtId="0" fontId="23" fillId="0" borderId="0" xfId="0" applyNumberFormat="1" applyFont="1" applyFill="1" applyBorder="1" applyAlignment="1">
      <alignment vertical="top" wrapText="1" readingOrder="1"/>
    </xf>
    <xf numFmtId="0" fontId="24" fillId="0" borderId="0" xfId="0" applyNumberFormat="1" applyFont="1" applyFill="1" applyBorder="1" applyAlignment="1">
      <alignment vertical="top" wrapText="1" readingOrder="1"/>
    </xf>
    <xf numFmtId="0" fontId="26" fillId="6" borderId="24" xfId="0" applyNumberFormat="1" applyFont="1" applyFill="1" applyBorder="1" applyAlignment="1">
      <alignment horizontal="center" vertical="center" wrapText="1" readingOrder="1"/>
    </xf>
    <xf numFmtId="0" fontId="21" fillId="0" borderId="25" xfId="0" applyNumberFormat="1" applyFont="1" applyFill="1" applyBorder="1" applyAlignment="1">
      <alignment vertical="center" wrapText="1"/>
    </xf>
    <xf numFmtId="170" fontId="4" fillId="2" borderId="1" xfId="6" applyNumberFormat="1"/>
    <xf numFmtId="170" fontId="4" fillId="2" borderId="18" xfId="6" applyNumberFormat="1" applyBorder="1"/>
    <xf numFmtId="170" fontId="4" fillId="2" borderId="17" xfId="6" applyNumberFormat="1" applyBorder="1"/>
    <xf numFmtId="170" fontId="0" fillId="0" borderId="0" xfId="0" applyNumberFormat="1" applyFill="1" applyBorder="1"/>
    <xf numFmtId="170" fontId="0" fillId="0" borderId="0" xfId="0" applyNumberFormat="1" applyFill="1"/>
    <xf numFmtId="170" fontId="0" fillId="4" borderId="16" xfId="8" applyNumberFormat="1" applyFont="1" applyBorder="1"/>
    <xf numFmtId="170" fontId="3" fillId="2" borderId="2" xfId="5" applyNumberFormat="1"/>
    <xf numFmtId="170" fontId="0" fillId="0" borderId="7" xfId="0" applyNumberFormat="1" applyFill="1" applyBorder="1"/>
    <xf numFmtId="0" fontId="7" fillId="13" borderId="5" xfId="10" applyFill="1" applyAlignment="1">
      <alignment wrapText="1"/>
    </xf>
    <xf numFmtId="0" fontId="31" fillId="0" borderId="31" xfId="20" applyAlignment="1">
      <alignment wrapText="1"/>
    </xf>
    <xf numFmtId="41" fontId="32" fillId="0" borderId="32" xfId="21" applyNumberFormat="1" applyAlignment="1">
      <alignment horizontal="left" vertical="top"/>
    </xf>
    <xf numFmtId="0" fontId="0" fillId="0" borderId="33" xfId="0" applyBorder="1" applyAlignment="1">
      <alignment horizontal="left" vertical="top" wrapText="1"/>
    </xf>
    <xf numFmtId="0" fontId="1" fillId="5" borderId="34" xfId="11" applyBorder="1"/>
    <xf numFmtId="166" fontId="1" fillId="5" borderId="35" xfId="11" applyNumberFormat="1" applyBorder="1"/>
    <xf numFmtId="0" fontId="0" fillId="0" borderId="36" xfId="0" applyBorder="1" applyAlignment="1">
      <alignment wrapText="1"/>
    </xf>
    <xf numFmtId="0" fontId="0" fillId="0" borderId="37" xfId="0" applyBorder="1" applyAlignment="1">
      <alignment wrapText="1"/>
    </xf>
    <xf numFmtId="164" fontId="4" fillId="2" borderId="38" xfId="6" applyNumberFormat="1" applyBorder="1" applyAlignment="1"/>
    <xf numFmtId="0" fontId="0" fillId="0" borderId="39" xfId="0" applyBorder="1" applyAlignment="1">
      <alignment wrapText="1"/>
    </xf>
    <xf numFmtId="0" fontId="0" fillId="0" borderId="14" xfId="0" applyBorder="1" applyAlignment="1">
      <alignment wrapText="1"/>
    </xf>
    <xf numFmtId="0" fontId="8" fillId="0" borderId="0" xfId="12" applyBorder="1" applyAlignment="1">
      <alignment horizontal="left" wrapText="1"/>
    </xf>
    <xf numFmtId="0" fontId="36" fillId="13" borderId="5" xfId="10" applyFont="1" applyFill="1" applyAlignment="1">
      <alignment wrapText="1"/>
    </xf>
    <xf numFmtId="170" fontId="4" fillId="13" borderId="1" xfId="6" applyNumberFormat="1" applyFill="1"/>
    <xf numFmtId="0" fontId="0" fillId="14" borderId="6" xfId="0" applyFill="1" applyBorder="1"/>
    <xf numFmtId="1" fontId="0" fillId="14" borderId="7" xfId="0" applyNumberFormat="1" applyFill="1" applyBorder="1"/>
    <xf numFmtId="0" fontId="0" fillId="14" borderId="10" xfId="0" applyFill="1" applyBorder="1"/>
    <xf numFmtId="1" fontId="0" fillId="14" borderId="11" xfId="0" applyNumberFormat="1" applyFill="1" applyBorder="1"/>
    <xf numFmtId="0" fontId="0" fillId="14" borderId="0" xfId="0" applyFill="1"/>
    <xf numFmtId="0" fontId="3" fillId="2" borderId="2" xfId="5" applyNumberFormat="1" applyAlignment="1">
      <alignment horizontal="right"/>
    </xf>
    <xf numFmtId="2" fontId="29" fillId="13" borderId="0" xfId="16" applyNumberFormat="1" applyFill="1" applyAlignment="1">
      <alignment horizontal="center" vertical="top" wrapText="1"/>
    </xf>
    <xf numFmtId="2" fontId="29" fillId="13" borderId="0" xfId="16" applyNumberFormat="1" applyFill="1" applyBorder="1" applyAlignment="1">
      <alignment horizontal="center" vertical="top" wrapText="1"/>
    </xf>
    <xf numFmtId="2" fontId="35" fillId="13" borderId="0" xfId="8" applyNumberFormat="1" applyFont="1" applyFill="1" applyBorder="1"/>
    <xf numFmtId="0" fontId="30" fillId="0" borderId="0" xfId="9" applyFont="1" applyBorder="1"/>
    <xf numFmtId="0" fontId="7" fillId="0" borderId="0" xfId="0" applyFont="1" applyAlignment="1">
      <alignment wrapText="1"/>
    </xf>
    <xf numFmtId="0" fontId="6" fillId="0" borderId="0" xfId="9" applyAlignment="1">
      <alignment wrapText="1"/>
    </xf>
    <xf numFmtId="0" fontId="37" fillId="15" borderId="0" xfId="0" applyFont="1" applyFill="1" applyAlignment="1">
      <alignment horizontal="center" vertical="top" wrapText="1"/>
    </xf>
  </cellXfs>
  <cellStyles count="22">
    <cellStyle name="1000-tal" xfId="14" xr:uid="{345643CF-20E6-42D4-BCA6-8BE010DCB9B7}"/>
    <cellStyle name="20 % - Dekorfärg2" xfId="17" builtinId="34"/>
    <cellStyle name="20 % - Dekorfärg3" xfId="18" builtinId="38"/>
    <cellStyle name="20 % - Dekorfärg5" xfId="19" builtinId="46"/>
    <cellStyle name="40 % - Dekorfärg6" xfId="11" builtinId="51"/>
    <cellStyle name="Anteckning" xfId="8" builtinId="10"/>
    <cellStyle name="Beräkning" xfId="6" builtinId="22"/>
    <cellStyle name="Bra" xfId="15" builtinId="26"/>
    <cellStyle name="Currency 2" xfId="13" xr:uid="{D2426C97-7190-4E04-98ED-6F38D668CE45}"/>
    <cellStyle name="Förklarande text" xfId="9" builtinId="53"/>
    <cellStyle name="Hyperlänk" xfId="12" builtinId="8"/>
    <cellStyle name="Kontrollcell" xfId="7" builtinId="23"/>
    <cellStyle name="Neutral" xfId="16" builtinId="28"/>
    <cellStyle name="Normal" xfId="0" builtinId="0"/>
    <cellStyle name="Procent" xfId="3" builtinId="5" customBuiltin="1"/>
    <cellStyle name="Rubrik" xfId="4" builtinId="15"/>
    <cellStyle name="Rubrik 1" xfId="20" builtinId="16"/>
    <cellStyle name="Rubrik 2" xfId="21" builtinId="17"/>
    <cellStyle name="Summa" xfId="10" builtinId="25"/>
    <cellStyle name="Tusental" xfId="1" builtinId="3"/>
    <cellStyle name="Tusental [0]" xfId="2" builtinId="6"/>
    <cellStyle name="Utdata" xfId="5" builtinId="21"/>
  </cellStyles>
  <dxfs count="2">
    <dxf>
      <fill>
        <patternFill>
          <bgColor rgb="FFFFFF00"/>
        </patternFill>
      </fill>
    </dxf>
    <dxf>
      <font>
        <color rgb="FFFF0000"/>
      </font>
      <fill>
        <patternFill>
          <bgColor rgb="FFFFC5C5"/>
        </patternFill>
      </fill>
    </dxf>
  </dxfs>
  <tableStyles count="0" defaultTableStyle="TableStyleMedium2" defaultPivotStyle="PivotStyleLight16"/>
  <colors>
    <mruColors>
      <color rgb="FF76B82A"/>
      <color rgb="FFFFC5C5"/>
      <color rgb="FFFF9B9B"/>
      <color rgb="FF76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Pensionsmodellen!A1"/></Relationships>
</file>

<file path=xl/drawings/_rels/drawing2.xml.rels><?xml version="1.0" encoding="UTF-8" standalone="yes"?>
<Relationships xmlns="http://schemas.openxmlformats.org/package/2006/relationships"><Relationship Id="rId3" Type="http://schemas.openxmlformats.org/officeDocument/2006/relationships/hyperlink" Target="#'L&#228;s detta f&#246;rst!!!'!A1"/><Relationship Id="rId2" Type="http://schemas.openxmlformats.org/officeDocument/2006/relationships/image" Target="../media/image2.png"/><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hyperlink" Target="#Pensionsmodellen!A1"/></Relationships>
</file>

<file path=xl/drawings/_rels/drawing4.xml.rels><?xml version="1.0" encoding="UTF-8" standalone="yes"?>
<Relationships xmlns="http://schemas.openxmlformats.org/package/2006/relationships"><Relationship Id="rId1" Type="http://schemas.openxmlformats.org/officeDocument/2006/relationships/hyperlink" Target="#'Pension - s&#229; mycket f&#229;r du'!A1"/></Relationships>
</file>

<file path=xl/drawings/_rels/drawing5.xml.rels><?xml version="1.0" encoding="UTF-8" standalone="yes"?>
<Relationships xmlns="http://schemas.openxmlformats.org/package/2006/relationships"><Relationship Id="rId1" Type="http://schemas.openxmlformats.org/officeDocument/2006/relationships/hyperlink" Target="#Pensionsmodellen!A1"/></Relationships>
</file>

<file path=xl/drawings/_rels/drawing6.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hyperlink" Target="#'Pension - s&#229; mycket f&#229;r du'!A1"/></Relationships>
</file>

<file path=xl/drawings/_rels/drawing7.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hyperlink" Target="#'Pension - s&#229; mycket f&#229;r du'!A1"/></Relationships>
</file>

<file path=xl/drawings/drawing1.xml><?xml version="1.0" encoding="utf-8"?>
<xdr:wsDr xmlns:xdr="http://schemas.openxmlformats.org/drawingml/2006/spreadsheetDrawing" xmlns:a="http://schemas.openxmlformats.org/drawingml/2006/main">
  <xdr:twoCellAnchor>
    <xdr:from>
      <xdr:col>3</xdr:col>
      <xdr:colOff>449580</xdr:colOff>
      <xdr:row>15</xdr:row>
      <xdr:rowOff>167640</xdr:rowOff>
    </xdr:from>
    <xdr:to>
      <xdr:col>9</xdr:col>
      <xdr:colOff>548640</xdr:colOff>
      <xdr:row>19</xdr:row>
      <xdr:rowOff>76200</xdr:rowOff>
    </xdr:to>
    <xdr:sp macro="" textlink="">
      <xdr:nvSpPr>
        <xdr:cNvPr id="2" name="Rektangel: rundade hörn 1">
          <a:hlinkClick xmlns:r="http://schemas.openxmlformats.org/officeDocument/2006/relationships" r:id="rId1"/>
          <a:extLst>
            <a:ext uri="{FF2B5EF4-FFF2-40B4-BE49-F238E27FC236}">
              <a16:creationId xmlns:a16="http://schemas.microsoft.com/office/drawing/2014/main" id="{B22FD506-548C-4C80-AD53-5B6B7FBF831D}"/>
            </a:ext>
          </a:extLst>
        </xdr:cNvPr>
        <xdr:cNvSpPr/>
      </xdr:nvSpPr>
      <xdr:spPr>
        <a:xfrm>
          <a:off x="2278380" y="3025140"/>
          <a:ext cx="3756660" cy="640080"/>
        </a:xfrm>
        <a:prstGeom prst="roundRect">
          <a:avLst/>
        </a:prstGeom>
        <a:solidFill>
          <a:srgbClr val="FFFFCC"/>
        </a:solidFill>
        <a:l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sv-SE" sz="1400">
              <a:solidFill>
                <a:schemeClr val="tx1"/>
              </a:solidFill>
              <a:latin typeface="+mn-lt"/>
              <a:ea typeface="+mn-ea"/>
              <a:cs typeface="+mn-cs"/>
            </a:rPr>
            <a:t>Till pensionsmodellen,</a:t>
          </a:r>
          <a:r>
            <a:rPr lang="sv-SE" sz="1400" baseline="0">
              <a:solidFill>
                <a:schemeClr val="tx1"/>
              </a:solidFill>
              <a:latin typeface="+mn-lt"/>
              <a:ea typeface="+mn-ea"/>
              <a:cs typeface="+mn-cs"/>
            </a:rPr>
            <a:t> klicka här!</a:t>
          </a:r>
          <a:endParaRPr lang="sv-SE" sz="1400">
            <a:solidFill>
              <a:schemeClr val="tx1"/>
            </a:solidFill>
            <a:latin typeface="+mn-lt"/>
            <a:ea typeface="+mn-ea"/>
            <a:cs typeface="+mn-cs"/>
          </a:endParaRPr>
        </a:p>
      </xdr:txBody>
    </xdr:sp>
    <xdr:clientData/>
  </xdr:twoCellAnchor>
  <xdr:twoCellAnchor editAs="oneCell">
    <xdr:from>
      <xdr:col>3</xdr:col>
      <xdr:colOff>83820</xdr:colOff>
      <xdr:row>21</xdr:row>
      <xdr:rowOff>83820</xdr:rowOff>
    </xdr:from>
    <xdr:to>
      <xdr:col>10</xdr:col>
      <xdr:colOff>28933</xdr:colOff>
      <xdr:row>28</xdr:row>
      <xdr:rowOff>30928</xdr:rowOff>
    </xdr:to>
    <xdr:pic>
      <xdr:nvPicPr>
        <xdr:cNvPr id="3" name="Bildobjekt 2">
          <a:extLst>
            <a:ext uri="{FF2B5EF4-FFF2-40B4-BE49-F238E27FC236}">
              <a16:creationId xmlns:a16="http://schemas.microsoft.com/office/drawing/2014/main" id="{AE8610EF-0996-4A15-8772-E7AC560F2D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620" y="4038600"/>
          <a:ext cx="4212313" cy="1227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883919</xdr:colOff>
      <xdr:row>30</xdr:row>
      <xdr:rowOff>236220</xdr:rowOff>
    </xdr:from>
    <xdr:to>
      <xdr:col>6</xdr:col>
      <xdr:colOff>990397</xdr:colOff>
      <xdr:row>34</xdr:row>
      <xdr:rowOff>38100</xdr:rowOff>
    </xdr:to>
    <xdr:pic>
      <xdr:nvPicPr>
        <xdr:cNvPr id="4" name="Bildobjekt 3">
          <a:extLst>
            <a:ext uri="{FF2B5EF4-FFF2-40B4-BE49-F238E27FC236}">
              <a16:creationId xmlns:a16="http://schemas.microsoft.com/office/drawing/2014/main" id="{C1BE3745-156A-496B-9083-CF85A4BF09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2766" y="7434879"/>
          <a:ext cx="4212313" cy="1227268"/>
        </a:xfrm>
        <a:prstGeom prst="rect">
          <a:avLst/>
        </a:prstGeom>
      </xdr:spPr>
    </xdr:pic>
    <xdr:clientData/>
  </xdr:twoCellAnchor>
  <xdr:twoCellAnchor>
    <xdr:from>
      <xdr:col>0</xdr:col>
      <xdr:colOff>279250</xdr:colOff>
      <xdr:row>22</xdr:row>
      <xdr:rowOff>73959</xdr:rowOff>
    </xdr:from>
    <xdr:to>
      <xdr:col>1</xdr:col>
      <xdr:colOff>2260450</xdr:colOff>
      <xdr:row>23</xdr:row>
      <xdr:rowOff>165399</xdr:rowOff>
    </xdr:to>
    <xdr:sp macro="" textlink="">
      <xdr:nvSpPr>
        <xdr:cNvPr id="5" name="Rektangel: rundade hörn 4">
          <a:extLst>
            <a:ext uri="{FF2B5EF4-FFF2-40B4-BE49-F238E27FC236}">
              <a16:creationId xmlns:a16="http://schemas.microsoft.com/office/drawing/2014/main" id="{E68F42A1-BD9B-4653-B7C1-6E5E95AE69F2}"/>
            </a:ext>
          </a:extLst>
        </xdr:cNvPr>
        <xdr:cNvSpPr/>
      </xdr:nvSpPr>
      <xdr:spPr>
        <a:xfrm>
          <a:off x="279250" y="5139018"/>
          <a:ext cx="2286000" cy="270734"/>
        </a:xfrm>
        <a:prstGeom prst="roundRect">
          <a:avLst/>
        </a:prstGeom>
        <a:solidFill>
          <a:srgbClr val="FFFFCC"/>
        </a:solidFill>
        <a:l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sv-SE" sz="1000">
              <a:solidFill>
                <a:schemeClr val="tx1"/>
              </a:solidFill>
              <a:latin typeface="+mn-lt"/>
              <a:ea typeface="+mn-ea"/>
              <a:cs typeface="+mn-cs"/>
            </a:rPr>
            <a:t>Förklaringar, klicka på länkar</a:t>
          </a:r>
          <a:r>
            <a:rPr lang="sv-SE" sz="1000" baseline="0">
              <a:solidFill>
                <a:schemeClr val="tx1"/>
              </a:solidFill>
              <a:latin typeface="+mn-lt"/>
              <a:ea typeface="+mn-ea"/>
              <a:cs typeface="+mn-cs"/>
            </a:rPr>
            <a:t> nedan</a:t>
          </a:r>
          <a:endParaRPr lang="sv-SE" sz="1000">
            <a:solidFill>
              <a:schemeClr val="tx1"/>
            </a:solidFill>
            <a:latin typeface="+mn-lt"/>
            <a:ea typeface="+mn-ea"/>
            <a:cs typeface="+mn-cs"/>
          </a:endParaRPr>
        </a:p>
      </xdr:txBody>
    </xdr:sp>
    <xdr:clientData/>
  </xdr:twoCellAnchor>
  <xdr:twoCellAnchor>
    <xdr:from>
      <xdr:col>0</xdr:col>
      <xdr:colOff>266700</xdr:colOff>
      <xdr:row>30</xdr:row>
      <xdr:rowOff>205740</xdr:rowOff>
    </xdr:from>
    <xdr:to>
      <xdr:col>1</xdr:col>
      <xdr:colOff>1752600</xdr:colOff>
      <xdr:row>31</xdr:row>
      <xdr:rowOff>220980</xdr:rowOff>
    </xdr:to>
    <xdr:sp macro="" textlink="">
      <xdr:nvSpPr>
        <xdr:cNvPr id="7" name="Rektangel: rundade hörn 6">
          <a:extLst>
            <a:ext uri="{FF2B5EF4-FFF2-40B4-BE49-F238E27FC236}">
              <a16:creationId xmlns:a16="http://schemas.microsoft.com/office/drawing/2014/main" id="{8FBDB0C5-6D8A-4527-B04D-A16138D9FB34}"/>
            </a:ext>
          </a:extLst>
        </xdr:cNvPr>
        <xdr:cNvSpPr/>
      </xdr:nvSpPr>
      <xdr:spPr>
        <a:xfrm>
          <a:off x="266700" y="6057900"/>
          <a:ext cx="1790700" cy="335280"/>
        </a:xfrm>
        <a:prstGeom prst="roundRect">
          <a:avLst/>
        </a:prstGeom>
        <a:solidFill>
          <a:schemeClr val="accent2">
            <a:lumMod val="50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400">
              <a:ln w="9525">
                <a:solidFill>
                  <a:schemeClr val="bg1"/>
                </a:solidFill>
              </a:ln>
              <a:solidFill>
                <a:schemeClr val="bg1"/>
              </a:solidFill>
            </a:rPr>
            <a:t>Skattekalkylator</a:t>
          </a:r>
        </a:p>
      </xdr:txBody>
    </xdr:sp>
    <xdr:clientData/>
  </xdr:twoCellAnchor>
  <xdr:oneCellAnchor>
    <xdr:from>
      <xdr:col>0</xdr:col>
      <xdr:colOff>65687</xdr:colOff>
      <xdr:row>1</xdr:row>
      <xdr:rowOff>696595</xdr:rowOff>
    </xdr:from>
    <xdr:ext cx="5008337" cy="997733"/>
    <xdr:sp macro="" textlink="">
      <xdr:nvSpPr>
        <xdr:cNvPr id="2" name="Rektangel 1">
          <a:extLst>
            <a:ext uri="{FF2B5EF4-FFF2-40B4-BE49-F238E27FC236}">
              <a16:creationId xmlns:a16="http://schemas.microsoft.com/office/drawing/2014/main" id="{AF324809-920B-4CFA-AD61-B9468B6606A6}"/>
            </a:ext>
          </a:extLst>
        </xdr:cNvPr>
        <xdr:cNvSpPr/>
      </xdr:nvSpPr>
      <xdr:spPr>
        <a:xfrm>
          <a:off x="65687" y="974501"/>
          <a:ext cx="5008337" cy="997733"/>
        </a:xfrm>
        <a:prstGeom prst="rect">
          <a:avLst/>
        </a:prstGeom>
        <a:noFill/>
      </xdr:spPr>
      <xdr:txBody>
        <a:bodyPr wrap="square" lIns="91440" tIns="45720" rIns="91440" bIns="45720">
          <a:noAutofit/>
        </a:bodyPr>
        <a:lstStyle/>
        <a:p>
          <a:pPr algn="l"/>
          <a:r>
            <a:rPr lang="sv-SE" sz="1600" b="0" i="1" cap="none" spc="0">
              <a:ln w="3175">
                <a:solidFill>
                  <a:srgbClr val="76B82A"/>
                </a:solidFill>
                <a:prstDash val="solid"/>
              </a:ln>
              <a:solidFill>
                <a:srgbClr val="76B82A"/>
              </a:solidFill>
              <a:effectLst>
                <a:outerShdw blurRad="12700" dist="38100" dir="2700000" algn="tl" rotWithShape="0">
                  <a:schemeClr val="bg1">
                    <a:lumMod val="50000"/>
                  </a:schemeClr>
                </a:outerShdw>
              </a:effectLst>
            </a:rPr>
            <a:t>Vad</a:t>
          </a:r>
          <a:r>
            <a:rPr lang="sv-SE" sz="1600" b="0" i="1" cap="none" spc="0" baseline="0">
              <a:ln w="3175">
                <a:solidFill>
                  <a:srgbClr val="76B82A"/>
                </a:solidFill>
                <a:prstDash val="solid"/>
              </a:ln>
              <a:solidFill>
                <a:srgbClr val="76B82A"/>
              </a:solidFill>
              <a:effectLst>
                <a:outerShdw blurRad="12700" dist="38100" dir="2700000" algn="tl" rotWithShape="0">
                  <a:schemeClr val="bg1">
                    <a:lumMod val="50000"/>
                  </a:schemeClr>
                </a:outerShdw>
              </a:effectLst>
            </a:rPr>
            <a:t> tjänar man på att arbeta ett år till?</a:t>
          </a:r>
          <a:endParaRPr lang="sv-SE" sz="1600" b="0" i="1" cap="none" spc="0">
            <a:ln w="3175">
              <a:solidFill>
                <a:srgbClr val="76B82A"/>
              </a:solidFill>
              <a:prstDash val="solid"/>
            </a:ln>
            <a:solidFill>
              <a:srgbClr val="76B82A"/>
            </a:solidFill>
            <a:effectLst>
              <a:outerShdw blurRad="12700" dist="38100" dir="2700000" algn="tl" rotWithShape="0">
                <a:schemeClr val="bg1">
                  <a:lumMod val="50000"/>
                </a:schemeClr>
              </a:outerShdw>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sv-SE" sz="1600" b="0" i="1" cap="none" spc="0" baseline="0">
              <a:ln w="3175">
                <a:solidFill>
                  <a:srgbClr val="76B82A"/>
                </a:solidFill>
                <a:prstDash val="solid"/>
              </a:ln>
              <a:solidFill>
                <a:srgbClr val="76B82A"/>
              </a:solidFill>
              <a:effectLst>
                <a:outerShdw blurRad="12700" dist="38100" dir="2700000" algn="tl" rotWithShape="0">
                  <a:schemeClr val="bg1">
                    <a:lumMod val="50000"/>
                  </a:schemeClr>
                </a:outerShdw>
              </a:effectLst>
            </a:rPr>
            <a:t>Vad kostar ett sabbatsår?</a:t>
          </a:r>
        </a:p>
        <a:p>
          <a:pPr marL="0" marR="0" lvl="0" indent="0" algn="l" defTabSz="914400" eaLnBrk="1" fontAlgn="auto" latinLnBrk="0" hangingPunct="1">
            <a:lnSpc>
              <a:spcPct val="100000"/>
            </a:lnSpc>
            <a:spcBef>
              <a:spcPts val="0"/>
            </a:spcBef>
            <a:spcAft>
              <a:spcPts val="0"/>
            </a:spcAft>
            <a:buClrTx/>
            <a:buSzTx/>
            <a:buFontTx/>
            <a:buNone/>
            <a:tabLst/>
            <a:defRPr/>
          </a:pPr>
          <a:r>
            <a:rPr lang="sv-SE" sz="1600" b="0" i="1" cap="none" spc="0" baseline="0">
              <a:ln w="3175">
                <a:solidFill>
                  <a:srgbClr val="76B82A"/>
                </a:solidFill>
                <a:prstDash val="solid"/>
              </a:ln>
              <a:solidFill>
                <a:srgbClr val="76B82A"/>
              </a:solidFill>
              <a:effectLst>
                <a:outerShdw blurRad="12700" dist="38100" dir="2700000" algn="tl" rotWithShape="0">
                  <a:schemeClr val="bg1">
                    <a:lumMod val="50000"/>
                  </a:schemeClr>
                </a:outerShdw>
              </a:effectLst>
              <a:latin typeface="+mn-lt"/>
              <a:ea typeface="+mn-ea"/>
              <a:cs typeface="+mn-cs"/>
            </a:rPr>
            <a:t>Vad får man alltså för att arbeta ett år på marginalen?</a:t>
          </a:r>
        </a:p>
        <a:p>
          <a:pPr algn="l"/>
          <a:endParaRPr lang="sv-SE" sz="1600" b="0" i="1" cap="none" spc="0">
            <a:ln w="3175">
              <a:solidFill>
                <a:srgbClr val="76B82A"/>
              </a:solidFill>
              <a:prstDash val="solid"/>
            </a:ln>
            <a:solidFill>
              <a:srgbClr val="76B82A"/>
            </a:solidFill>
            <a:effectLst>
              <a:outerShdw blurRad="12700" dist="38100" dir="2700000" algn="tl" rotWithShape="0">
                <a:schemeClr val="bg1">
                  <a:lumMod val="50000"/>
                </a:schemeClr>
              </a:outerShdw>
            </a:effectLst>
          </a:endParaRPr>
        </a:p>
      </xdr:txBody>
    </xdr:sp>
    <xdr:clientData/>
  </xdr:oneCellAnchor>
  <xdr:twoCellAnchor>
    <xdr:from>
      <xdr:col>0</xdr:col>
      <xdr:colOff>125507</xdr:colOff>
      <xdr:row>0</xdr:row>
      <xdr:rowOff>206188</xdr:rowOff>
    </xdr:from>
    <xdr:to>
      <xdr:col>3</xdr:col>
      <xdr:colOff>286871</xdr:colOff>
      <xdr:row>1</xdr:row>
      <xdr:rowOff>564776</xdr:rowOff>
    </xdr:to>
    <xdr:grpSp>
      <xdr:nvGrpSpPr>
        <xdr:cNvPr id="9" name="Grupp 8">
          <a:extLst>
            <a:ext uri="{FF2B5EF4-FFF2-40B4-BE49-F238E27FC236}">
              <a16:creationId xmlns:a16="http://schemas.microsoft.com/office/drawing/2014/main" id="{E0331963-D7B5-4BA0-A8E8-AF7E3871077A}"/>
            </a:ext>
          </a:extLst>
        </xdr:cNvPr>
        <xdr:cNvGrpSpPr/>
      </xdr:nvGrpSpPr>
      <xdr:grpSpPr>
        <a:xfrm>
          <a:off x="125507" y="206188"/>
          <a:ext cx="3881717" cy="636494"/>
          <a:chOff x="206189" y="242047"/>
          <a:chExt cx="3881717" cy="636494"/>
        </a:xfrm>
      </xdr:grpSpPr>
      <xdr:sp macro="" textlink="">
        <xdr:nvSpPr>
          <xdr:cNvPr id="6" name="Rektangel: rundade hörn 5">
            <a:extLst>
              <a:ext uri="{FF2B5EF4-FFF2-40B4-BE49-F238E27FC236}">
                <a16:creationId xmlns:a16="http://schemas.microsoft.com/office/drawing/2014/main" id="{51EBD499-A568-43BC-AB28-B188272B96A1}"/>
              </a:ext>
            </a:extLst>
          </xdr:cNvPr>
          <xdr:cNvSpPr/>
        </xdr:nvSpPr>
        <xdr:spPr>
          <a:xfrm>
            <a:off x="206189" y="242047"/>
            <a:ext cx="3881717" cy="636494"/>
          </a:xfrm>
          <a:prstGeom prst="roundRect">
            <a:avLst/>
          </a:prstGeom>
          <a:solidFill>
            <a:srgbClr val="76B82A"/>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2400">
                <a:ln w="3175">
                  <a:solidFill>
                    <a:schemeClr val="bg1"/>
                  </a:solidFill>
                </a:ln>
                <a:solidFill>
                  <a:schemeClr val="bg1"/>
                </a:solidFill>
              </a:rPr>
              <a:t>Pension</a:t>
            </a:r>
            <a:r>
              <a:rPr lang="sv-SE" sz="2400" baseline="0">
                <a:ln w="3175">
                  <a:solidFill>
                    <a:schemeClr val="bg1"/>
                  </a:solidFill>
                </a:ln>
                <a:solidFill>
                  <a:schemeClr val="bg1"/>
                </a:solidFill>
              </a:rPr>
              <a:t> </a:t>
            </a:r>
            <a:r>
              <a:rPr lang="sv-SE" sz="2400">
                <a:ln w="3175">
                  <a:solidFill>
                    <a:schemeClr val="bg1"/>
                  </a:solidFill>
                </a:ln>
                <a:solidFill>
                  <a:schemeClr val="bg1"/>
                </a:solidFill>
              </a:rPr>
              <a:t>på marginalen</a:t>
            </a:r>
          </a:p>
        </xdr:txBody>
      </xdr:sp>
      <xdr:pic>
        <xdr:nvPicPr>
          <xdr:cNvPr id="8" name="Bildobjekt 7">
            <a:extLst>
              <a:ext uri="{FF2B5EF4-FFF2-40B4-BE49-F238E27FC236}">
                <a16:creationId xmlns:a16="http://schemas.microsoft.com/office/drawing/2014/main" id="{7CC0DD5D-7775-4CF9-9C71-8DA217DE500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74337"/>
          <a:stretch/>
        </xdr:blipFill>
        <xdr:spPr>
          <a:xfrm>
            <a:off x="3433481" y="322728"/>
            <a:ext cx="502023" cy="502137"/>
          </a:xfrm>
          <a:prstGeom prst="rect">
            <a:avLst/>
          </a:prstGeom>
        </xdr:spPr>
      </xdr:pic>
    </xdr:grpSp>
    <xdr:clientData/>
  </xdr:twoCellAnchor>
  <xdr:twoCellAnchor>
    <xdr:from>
      <xdr:col>1</xdr:col>
      <xdr:colOff>17929</xdr:colOff>
      <xdr:row>3</xdr:row>
      <xdr:rowOff>277908</xdr:rowOff>
    </xdr:from>
    <xdr:to>
      <xdr:col>3</xdr:col>
      <xdr:colOff>224117</xdr:colOff>
      <xdr:row>3</xdr:row>
      <xdr:rowOff>591672</xdr:rowOff>
    </xdr:to>
    <xdr:sp macro="" textlink="">
      <xdr:nvSpPr>
        <xdr:cNvPr id="10" name="Rektangel: rundade hörn 9">
          <a:hlinkClick xmlns:r="http://schemas.openxmlformats.org/officeDocument/2006/relationships" r:id="rId3"/>
          <a:extLst>
            <a:ext uri="{FF2B5EF4-FFF2-40B4-BE49-F238E27FC236}">
              <a16:creationId xmlns:a16="http://schemas.microsoft.com/office/drawing/2014/main" id="{A6BD02E3-BE2C-483E-81A8-FA1EC366165B}"/>
            </a:ext>
          </a:extLst>
        </xdr:cNvPr>
        <xdr:cNvSpPr/>
      </xdr:nvSpPr>
      <xdr:spPr>
        <a:xfrm>
          <a:off x="322729" y="1918449"/>
          <a:ext cx="3621741" cy="313764"/>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sv-SE" sz="1200" b="1"/>
            <a:t>Läs detta först innan du använder pensionsmodellen!</a:t>
          </a:r>
          <a:r>
            <a:rPr lang="sv-SE" sz="1200" b="1" baseline="0"/>
            <a:t> </a:t>
          </a:r>
          <a:endParaRPr lang="sv-SE"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91440</xdr:colOff>
      <xdr:row>0</xdr:row>
      <xdr:rowOff>114300</xdr:rowOff>
    </xdr:from>
    <xdr:to>
      <xdr:col>2</xdr:col>
      <xdr:colOff>373380</xdr:colOff>
      <xdr:row>2</xdr:row>
      <xdr:rowOff>53340</xdr:rowOff>
    </xdr:to>
    <xdr:sp macro="" textlink="">
      <xdr:nvSpPr>
        <xdr:cNvPr id="2" name="Rektangel: rundade hörn 1">
          <a:hlinkClick xmlns:r="http://schemas.openxmlformats.org/officeDocument/2006/relationships" r:id="rId1"/>
          <a:extLst>
            <a:ext uri="{FF2B5EF4-FFF2-40B4-BE49-F238E27FC236}">
              <a16:creationId xmlns:a16="http://schemas.microsoft.com/office/drawing/2014/main" id="{143CC4AE-FF70-496C-8BE4-F5E3FE72470E}"/>
            </a:ext>
          </a:extLst>
        </xdr:cNvPr>
        <xdr:cNvSpPr/>
      </xdr:nvSpPr>
      <xdr:spPr>
        <a:xfrm>
          <a:off x="91440" y="114300"/>
          <a:ext cx="2042160" cy="304800"/>
        </a:xfrm>
        <a:prstGeom prst="roundRect">
          <a:avLst/>
        </a:prstGeom>
        <a:solidFill>
          <a:srgbClr val="FFFFCC"/>
        </a:solidFill>
        <a:l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sv-SE" sz="1100">
              <a:solidFill>
                <a:schemeClr val="tx1"/>
              </a:solidFill>
              <a:latin typeface="+mn-lt"/>
              <a:ea typeface="+mn-ea"/>
              <a:cs typeface="+mn-cs"/>
            </a:rPr>
            <a:t>Tillbaka till modellen, klicka här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411480</xdr:colOff>
      <xdr:row>1</xdr:row>
      <xdr:rowOff>45720</xdr:rowOff>
    </xdr:from>
    <xdr:to>
      <xdr:col>2</xdr:col>
      <xdr:colOff>1234440</xdr:colOff>
      <xdr:row>2</xdr:row>
      <xdr:rowOff>167640</xdr:rowOff>
    </xdr:to>
    <xdr:sp macro="" textlink="">
      <xdr:nvSpPr>
        <xdr:cNvPr id="4" name="Rektangel: rundade hörn 3">
          <a:hlinkClick xmlns:r="http://schemas.openxmlformats.org/officeDocument/2006/relationships" r:id="rId1"/>
          <a:extLst>
            <a:ext uri="{FF2B5EF4-FFF2-40B4-BE49-F238E27FC236}">
              <a16:creationId xmlns:a16="http://schemas.microsoft.com/office/drawing/2014/main" id="{A64B5E65-F7F6-4CAC-8D17-7338D6B46D04}"/>
            </a:ext>
          </a:extLst>
        </xdr:cNvPr>
        <xdr:cNvSpPr/>
      </xdr:nvSpPr>
      <xdr:spPr>
        <a:xfrm>
          <a:off x="411480" y="228600"/>
          <a:ext cx="2042160" cy="304800"/>
        </a:xfrm>
        <a:prstGeom prst="roundRect">
          <a:avLst/>
        </a:prstGeom>
        <a:solidFill>
          <a:srgbClr val="FFFFCC"/>
        </a:solidFill>
        <a:l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sv-SE" sz="1100">
              <a:solidFill>
                <a:schemeClr val="tx1"/>
              </a:solidFill>
              <a:latin typeface="+mn-lt"/>
              <a:ea typeface="+mn-ea"/>
              <a:cs typeface="+mn-cs"/>
            </a:rPr>
            <a:t>Tillbaka till modellen, klicka här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220980</xdr:colOff>
      <xdr:row>0</xdr:row>
      <xdr:rowOff>99060</xdr:rowOff>
    </xdr:from>
    <xdr:to>
      <xdr:col>2</xdr:col>
      <xdr:colOff>162339</xdr:colOff>
      <xdr:row>2</xdr:row>
      <xdr:rowOff>43401</xdr:rowOff>
    </xdr:to>
    <xdr:sp macro="" textlink="">
      <xdr:nvSpPr>
        <xdr:cNvPr id="2" name="Rektangel: rundade hörn 1">
          <a:hlinkClick xmlns:r="http://schemas.openxmlformats.org/officeDocument/2006/relationships" r:id="rId1"/>
          <a:extLst>
            <a:ext uri="{FF2B5EF4-FFF2-40B4-BE49-F238E27FC236}">
              <a16:creationId xmlns:a16="http://schemas.microsoft.com/office/drawing/2014/main" id="{D2F63B5E-612C-43E4-8F4D-0C548345AC1C}"/>
            </a:ext>
          </a:extLst>
        </xdr:cNvPr>
        <xdr:cNvSpPr/>
      </xdr:nvSpPr>
      <xdr:spPr>
        <a:xfrm>
          <a:off x="220980" y="99060"/>
          <a:ext cx="2044479" cy="310101"/>
        </a:xfrm>
        <a:prstGeom prst="roundRect">
          <a:avLst/>
        </a:prstGeom>
        <a:solidFill>
          <a:srgbClr val="FFFFCC"/>
        </a:solidFill>
        <a:l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sv-SE" sz="1100">
              <a:solidFill>
                <a:schemeClr val="tx1"/>
              </a:solidFill>
              <a:latin typeface="+mn-lt"/>
              <a:ea typeface="+mn-ea"/>
              <a:cs typeface="+mn-cs"/>
            </a:rPr>
            <a:t>Tillbaka till modellen, klicka här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495300</xdr:colOff>
      <xdr:row>2</xdr:row>
      <xdr:rowOff>53340</xdr:rowOff>
    </xdr:from>
    <xdr:to>
      <xdr:col>6</xdr:col>
      <xdr:colOff>101379</xdr:colOff>
      <xdr:row>3</xdr:row>
      <xdr:rowOff>180561</xdr:rowOff>
    </xdr:to>
    <xdr:sp macro="" textlink="">
      <xdr:nvSpPr>
        <xdr:cNvPr id="2" name="Rektangel: rundade hörn 1">
          <a:hlinkClick xmlns:r="http://schemas.openxmlformats.org/officeDocument/2006/relationships" r:id="rId1"/>
          <a:extLst>
            <a:ext uri="{FF2B5EF4-FFF2-40B4-BE49-F238E27FC236}">
              <a16:creationId xmlns:a16="http://schemas.microsoft.com/office/drawing/2014/main" id="{93D6D727-DE05-4917-9E4A-5DF9CA8409E5}"/>
            </a:ext>
          </a:extLst>
        </xdr:cNvPr>
        <xdr:cNvSpPr/>
      </xdr:nvSpPr>
      <xdr:spPr>
        <a:xfrm>
          <a:off x="495300" y="419100"/>
          <a:ext cx="2044479" cy="310101"/>
        </a:xfrm>
        <a:prstGeom prst="roundRect">
          <a:avLst/>
        </a:prstGeom>
        <a:solidFill>
          <a:srgbClr val="FFFFCC"/>
        </a:solidFill>
        <a:l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sv-SE" sz="1100">
              <a:solidFill>
                <a:schemeClr val="tx1"/>
              </a:solidFill>
              <a:latin typeface="+mn-lt"/>
              <a:ea typeface="+mn-ea"/>
              <a:cs typeface="+mn-cs"/>
            </a:rPr>
            <a:t>Tillbaka till modellen, klicka här</a:t>
          </a:r>
        </a:p>
      </xdr:txBody>
    </xdr:sp>
    <xdr:clientData/>
  </xdr:twoCellAnchor>
  <xdr:twoCellAnchor>
    <xdr:from>
      <xdr:col>0</xdr:col>
      <xdr:colOff>62941</xdr:colOff>
      <xdr:row>0</xdr:row>
      <xdr:rowOff>116306</xdr:rowOff>
    </xdr:from>
    <xdr:to>
      <xdr:col>2</xdr:col>
      <xdr:colOff>485546</xdr:colOff>
      <xdr:row>1</xdr:row>
      <xdr:rowOff>42552</xdr:rowOff>
    </xdr:to>
    <xdr:pic>
      <xdr:nvPicPr>
        <xdr:cNvPr id="3" name="Picture 1">
          <a:extLst>
            <a:ext uri="{FF2B5EF4-FFF2-40B4-BE49-F238E27FC236}">
              <a16:creationId xmlns:a16="http://schemas.microsoft.com/office/drawing/2014/main" id="{D8C28821-C86C-485C-89BE-AA60F2DB7869}"/>
            </a:ext>
          </a:extLst>
        </xdr:cNvPr>
        <xdr:cNvPicPr/>
      </xdr:nvPicPr>
      <xdr:blipFill>
        <a:blip xmlns:r="http://schemas.openxmlformats.org/officeDocument/2006/relationships" r:embed="rId2" cstate="print"/>
        <a:stretch>
          <a:fillRect/>
        </a:stretch>
      </xdr:blipFill>
      <xdr:spPr>
        <a:xfrm>
          <a:off x="62941" y="116306"/>
          <a:ext cx="1733245" cy="7873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495300</xdr:colOff>
      <xdr:row>2</xdr:row>
      <xdr:rowOff>53340</xdr:rowOff>
    </xdr:from>
    <xdr:to>
      <xdr:col>6</xdr:col>
      <xdr:colOff>101379</xdr:colOff>
      <xdr:row>3</xdr:row>
      <xdr:rowOff>180561</xdr:rowOff>
    </xdr:to>
    <xdr:sp macro="" textlink="">
      <xdr:nvSpPr>
        <xdr:cNvPr id="2" name="Rektangel: rundade hörn 1">
          <a:hlinkClick xmlns:r="http://schemas.openxmlformats.org/officeDocument/2006/relationships" r:id="rId1"/>
          <a:extLst>
            <a:ext uri="{FF2B5EF4-FFF2-40B4-BE49-F238E27FC236}">
              <a16:creationId xmlns:a16="http://schemas.microsoft.com/office/drawing/2014/main" id="{F3AC2C1F-C46C-4004-9874-8B74A9EEE6A2}"/>
            </a:ext>
          </a:extLst>
        </xdr:cNvPr>
        <xdr:cNvSpPr/>
      </xdr:nvSpPr>
      <xdr:spPr>
        <a:xfrm>
          <a:off x="373380" y="1143000"/>
          <a:ext cx="3850419" cy="477741"/>
        </a:xfrm>
        <a:prstGeom prst="roundRect">
          <a:avLst/>
        </a:prstGeom>
        <a:solidFill>
          <a:srgbClr val="FFFFCC"/>
        </a:solidFill>
        <a:l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sv-SE" sz="1100">
              <a:solidFill>
                <a:schemeClr val="tx1"/>
              </a:solidFill>
              <a:latin typeface="+mn-lt"/>
              <a:ea typeface="+mn-ea"/>
              <a:cs typeface="+mn-cs"/>
            </a:rPr>
            <a:t>Tillbaka till modellen, klicka här</a:t>
          </a:r>
        </a:p>
      </xdr:txBody>
    </xdr:sp>
    <xdr:clientData/>
  </xdr:twoCellAnchor>
  <xdr:twoCellAnchor>
    <xdr:from>
      <xdr:col>0</xdr:col>
      <xdr:colOff>62941</xdr:colOff>
      <xdr:row>0</xdr:row>
      <xdr:rowOff>116306</xdr:rowOff>
    </xdr:from>
    <xdr:to>
      <xdr:col>2</xdr:col>
      <xdr:colOff>485546</xdr:colOff>
      <xdr:row>1</xdr:row>
      <xdr:rowOff>42552</xdr:rowOff>
    </xdr:to>
    <xdr:pic>
      <xdr:nvPicPr>
        <xdr:cNvPr id="3" name="Picture 1">
          <a:extLst>
            <a:ext uri="{FF2B5EF4-FFF2-40B4-BE49-F238E27FC236}">
              <a16:creationId xmlns:a16="http://schemas.microsoft.com/office/drawing/2014/main" id="{07BC0922-845E-47EF-B43B-825B1562236A}"/>
            </a:ext>
          </a:extLst>
        </xdr:cNvPr>
        <xdr:cNvPicPr/>
      </xdr:nvPicPr>
      <xdr:blipFill>
        <a:blip xmlns:r="http://schemas.openxmlformats.org/officeDocument/2006/relationships" r:embed="rId2" cstate="print"/>
        <a:stretch>
          <a:fillRect/>
        </a:stretch>
      </xdr:blipFill>
      <xdr:spPr>
        <a:xfrm>
          <a:off x="62941" y="116306"/>
          <a:ext cx="1733245" cy="787306"/>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961C7-72A4-4636-9F80-69D6F554A901}">
  <sheetPr codeName="Blad9">
    <tabColor theme="5" tint="-0.249977111117893"/>
  </sheetPr>
  <dimension ref="B5:M14"/>
  <sheetViews>
    <sheetView showGridLines="0" workbookViewId="0"/>
  </sheetViews>
  <sheetFormatPr defaultRowHeight="14.4" x14ac:dyDescent="0.3"/>
  <sheetData>
    <row r="5" spans="2:13" x14ac:dyDescent="0.3">
      <c r="B5" s="164" t="s">
        <v>1253</v>
      </c>
      <c r="C5" s="164"/>
      <c r="D5" s="164"/>
      <c r="E5" s="164"/>
      <c r="F5" s="164"/>
      <c r="G5" s="164"/>
      <c r="H5" s="164"/>
      <c r="I5" s="164"/>
      <c r="J5" s="164"/>
      <c r="K5" s="164"/>
      <c r="L5" s="164"/>
      <c r="M5" s="164"/>
    </row>
    <row r="6" spans="2:13" x14ac:dyDescent="0.3">
      <c r="B6" s="164"/>
      <c r="C6" s="164"/>
      <c r="D6" s="164"/>
      <c r="E6" s="164"/>
      <c r="F6" s="164"/>
      <c r="G6" s="164"/>
      <c r="H6" s="164"/>
      <c r="I6" s="164"/>
      <c r="J6" s="164"/>
      <c r="K6" s="164"/>
      <c r="L6" s="164"/>
      <c r="M6" s="164"/>
    </row>
    <row r="7" spans="2:13" x14ac:dyDescent="0.3">
      <c r="B7" s="164"/>
      <c r="C7" s="164"/>
      <c r="D7" s="164"/>
      <c r="E7" s="164"/>
      <c r="F7" s="164"/>
      <c r="G7" s="164"/>
      <c r="H7" s="164"/>
      <c r="I7" s="164"/>
      <c r="J7" s="164"/>
      <c r="K7" s="164"/>
      <c r="L7" s="164"/>
      <c r="M7" s="164"/>
    </row>
    <row r="8" spans="2:13" x14ac:dyDescent="0.3">
      <c r="B8" s="164"/>
      <c r="C8" s="164"/>
      <c r="D8" s="164"/>
      <c r="E8" s="164"/>
      <c r="F8" s="164"/>
      <c r="G8" s="164"/>
      <c r="H8" s="164"/>
      <c r="I8" s="164"/>
      <c r="J8" s="164"/>
      <c r="K8" s="164"/>
      <c r="L8" s="164"/>
      <c r="M8" s="164"/>
    </row>
    <row r="9" spans="2:13" x14ac:dyDescent="0.3">
      <c r="B9" s="164"/>
      <c r="C9" s="164"/>
      <c r="D9" s="164"/>
      <c r="E9" s="164"/>
      <c r="F9" s="164"/>
      <c r="G9" s="164"/>
      <c r="H9" s="164"/>
      <c r="I9" s="164"/>
      <c r="J9" s="164"/>
      <c r="K9" s="164"/>
      <c r="L9" s="164"/>
      <c r="M9" s="164"/>
    </row>
    <row r="10" spans="2:13" x14ac:dyDescent="0.3">
      <c r="B10" s="164"/>
      <c r="C10" s="164"/>
      <c r="D10" s="164"/>
      <c r="E10" s="164"/>
      <c r="F10" s="164"/>
      <c r="G10" s="164"/>
      <c r="H10" s="164"/>
      <c r="I10" s="164"/>
      <c r="J10" s="164"/>
      <c r="K10" s="164"/>
      <c r="L10" s="164"/>
      <c r="M10" s="164"/>
    </row>
    <row r="11" spans="2:13" ht="66.599999999999994" customHeight="1" x14ac:dyDescent="0.3">
      <c r="B11" s="164"/>
      <c r="C11" s="164"/>
      <c r="D11" s="164"/>
      <c r="E11" s="164"/>
      <c r="F11" s="164"/>
      <c r="G11" s="164"/>
      <c r="H11" s="164"/>
      <c r="I11" s="164"/>
      <c r="J11" s="164"/>
      <c r="K11" s="164"/>
      <c r="L11" s="164"/>
      <c r="M11" s="164"/>
    </row>
    <row r="12" spans="2:13" hidden="1" x14ac:dyDescent="0.3">
      <c r="B12" s="164"/>
      <c r="C12" s="164"/>
      <c r="D12" s="164"/>
      <c r="E12" s="164"/>
      <c r="F12" s="164"/>
      <c r="G12" s="164"/>
      <c r="H12" s="164"/>
      <c r="I12" s="164"/>
      <c r="J12" s="164"/>
      <c r="K12" s="164"/>
      <c r="L12" s="164"/>
      <c r="M12" s="164"/>
    </row>
    <row r="13" spans="2:13" hidden="1" x14ac:dyDescent="0.3">
      <c r="B13" s="164"/>
      <c r="C13" s="164"/>
      <c r="D13" s="164"/>
      <c r="E13" s="164"/>
      <c r="F13" s="164"/>
      <c r="G13" s="164"/>
      <c r="H13" s="164"/>
      <c r="I13" s="164"/>
      <c r="J13" s="164"/>
      <c r="K13" s="164"/>
      <c r="L13" s="164"/>
      <c r="M13" s="164"/>
    </row>
    <row r="14" spans="2:13" hidden="1" x14ac:dyDescent="0.3">
      <c r="B14" s="164"/>
      <c r="C14" s="164"/>
      <c r="D14" s="164"/>
      <c r="E14" s="164"/>
      <c r="F14" s="164"/>
      <c r="G14" s="164"/>
      <c r="H14" s="164"/>
      <c r="I14" s="164"/>
      <c r="J14" s="164"/>
      <c r="K14" s="164"/>
      <c r="L14" s="164"/>
      <c r="M14" s="164"/>
    </row>
  </sheetData>
  <mergeCells count="1">
    <mergeCell ref="B5:M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A3A71-0221-41A8-9D55-E08A6F4E1DF5}">
  <sheetPr codeName="Blad1">
    <tabColor rgb="FF76B82A"/>
  </sheetPr>
  <dimension ref="A1:XEW58"/>
  <sheetViews>
    <sheetView showGridLines="0" tabSelected="1" zoomScale="85" zoomScaleNormal="85" workbookViewId="0">
      <selection activeCell="F3" sqref="F3:G3"/>
    </sheetView>
  </sheetViews>
  <sheetFormatPr defaultColWidth="0" defaultRowHeight="14.4" zeroHeight="1" x14ac:dyDescent="0.3"/>
  <cols>
    <col min="1" max="1" width="4.44140625" customWidth="1"/>
    <col min="2" max="2" width="33.77734375" style="11" customWidth="1"/>
    <col min="3" max="3" width="16.109375" style="12" bestFit="1" customWidth="1"/>
    <col min="4" max="4" width="15.109375" customWidth="1"/>
    <col min="5" max="5" width="5.21875" customWidth="1"/>
    <col min="6" max="6" width="59.88671875" bestFit="1" customWidth="1"/>
    <col min="7" max="7" width="15.109375" bestFit="1" customWidth="1"/>
    <col min="8" max="8" width="24.88671875" customWidth="1"/>
    <col min="9" max="10" width="8.33203125" hidden="1" customWidth="1"/>
    <col min="11" max="16377" width="8.33203125" hidden="1"/>
    <col min="16378" max="16378" width="0.109375" hidden="1" customWidth="1"/>
    <col min="16379" max="16384" width="0.109375" hidden="1"/>
  </cols>
  <sheetData>
    <row r="1" spans="2:7" ht="22.2" customHeight="1" x14ac:dyDescent="0.35">
      <c r="B1" s="7"/>
      <c r="F1" s="160" t="str">
        <f>IF(OR(C8&gt;C10,D8&gt;0),"Kommentarer:","")</f>
        <v/>
      </c>
      <c r="G1" s="161"/>
    </row>
    <row r="2" spans="2:7" s="26" customFormat="1" ht="56.4" customHeight="1" x14ac:dyDescent="0.3">
      <c r="B2" s="7"/>
      <c r="C2" s="12"/>
      <c r="F2" s="159" t="str">
        <f>IF(C8&gt;0,"För alternativ 1 uppskattas du få "&amp;ROUND(C18,0)&amp;" kr per år när du går i pension efter estimerad skatt och inflation resten av ditt liv. Detta innebär att du totalt under dina "&amp;$C$9&amp;" år du har kvar att arbeta kommer samla ihop "&amp;ROUND($C$18,0)*$C$9&amp;" kr extra i pension per år","")</f>
        <v/>
      </c>
      <c r="G2" s="159"/>
    </row>
    <row r="3" spans="2:7" s="26" customFormat="1" ht="51" customHeight="1" x14ac:dyDescent="0.3">
      <c r="B3" s="7"/>
      <c r="C3" s="12"/>
      <c r="F3" s="158" t="str">
        <f>IF($D$8=0,"",IF($C$18&gt;$D$18,"Om du väljer alternativ 1 framför alternativ 2 kommer du att få "&amp;ROUND(Admin!$B$14,0)&amp;" kr MER i pension per år. Detta innebär att du totalt under dina "&amp;$C$9&amp;" år du har kvar att arbeta kommer samla ihop "&amp;ROUND(Admin!$B$14,0)*$C$9&amp;" kr extra i pension per år","Om du välje alternativ 2 framför alternativ 1 kommer du att få "&amp;ROUND(Admin!$B$15,0)&amp;" kr MER i pension per år. Detta innebär att du totalt under dina "&amp;$D$9&amp;" år du har kvar att arbeta kommer samla ihop "&amp;ROUND(Admin!$B$15,0)*$D$9&amp;" kr extra i pension per år"""))</f>
        <v/>
      </c>
      <c r="G3" s="158"/>
    </row>
    <row r="4" spans="2:7" ht="49.8" customHeight="1" x14ac:dyDescent="0.3">
      <c r="B4" s="109"/>
      <c r="C4" s="109"/>
      <c r="D4" s="109"/>
      <c r="E4" s="109"/>
      <c r="F4" s="106" t="str">
        <f>IF(C8&gt;G10,"din lön (i cell c7) är högre än maxtaket för vad som är pensionsgrundande. Detta är ofta inte optimalt eftersom utan du bör förmodligen överväga möjligheterna till att ta utdelning istället. Eftersom lön över "&amp;G10&amp;" varken ger SIG eller penison.","")</f>
        <v/>
      </c>
      <c r="G4" s="106"/>
    </row>
    <row r="5" spans="2:7" ht="18" x14ac:dyDescent="0.35">
      <c r="B5" s="5"/>
      <c r="F5" s="16" t="str">
        <f>"inkomstbasbelopp för "&amp;C12</f>
        <v>inkomstbasbelopp för 2018</v>
      </c>
      <c r="G5" s="17">
        <f>IF(Pensionsmodellen!$C$12=2017,Admin!$D$7,Admin!$E$7)</f>
        <v>62500</v>
      </c>
    </row>
    <row r="6" spans="2:7" x14ac:dyDescent="0.3">
      <c r="C6" s="12" t="s">
        <v>15</v>
      </c>
      <c r="F6" s="16" t="str">
        <f>"prisbasbelopp för "&amp;C12</f>
        <v>prisbasbelopp för 2018</v>
      </c>
      <c r="G6" s="17">
        <f>IF(Pensionsmodellen!$C$11=2017,Admin!$D$6,Admin!$E$6)</f>
        <v>45500</v>
      </c>
    </row>
    <row r="7" spans="2:7" x14ac:dyDescent="0.3">
      <c r="B7" s="163" t="s">
        <v>1252</v>
      </c>
      <c r="C7" s="12" t="s">
        <v>51</v>
      </c>
      <c r="D7" t="s">
        <v>52</v>
      </c>
      <c r="F7" s="19" t="s">
        <v>2</v>
      </c>
      <c r="G7" s="32">
        <v>0.42299999999999999</v>
      </c>
    </row>
    <row r="8" spans="2:7" x14ac:dyDescent="0.3">
      <c r="B8" s="162" t="s">
        <v>67</v>
      </c>
      <c r="C8" s="100">
        <v>0</v>
      </c>
      <c r="D8" s="100">
        <v>0</v>
      </c>
      <c r="F8" s="19" t="s">
        <v>3</v>
      </c>
      <c r="G8" s="33">
        <f>$G$7*$G$6</f>
        <v>19246.5</v>
      </c>
    </row>
    <row r="9" spans="2:7" x14ac:dyDescent="0.3">
      <c r="B9" s="13" t="s">
        <v>14</v>
      </c>
      <c r="C9" s="83">
        <f>C13-'Ditt fördelningstal'!I2</f>
        <v>27</v>
      </c>
      <c r="D9" s="83">
        <f>D13-'Fördelningstal alternativ 2'!I2</f>
        <v>27</v>
      </c>
      <c r="F9" s="19" t="s">
        <v>4</v>
      </c>
      <c r="G9" s="32">
        <v>8.07</v>
      </c>
    </row>
    <row r="10" spans="2:7" x14ac:dyDescent="0.3">
      <c r="B10" s="13" t="s">
        <v>13</v>
      </c>
      <c r="C10" s="101">
        <v>1.4999999999999999E-2</v>
      </c>
      <c r="F10" s="36" t="s">
        <v>1249</v>
      </c>
      <c r="G10" s="135">
        <f>$G$5*$G$9</f>
        <v>504375</v>
      </c>
    </row>
    <row r="11" spans="2:7" x14ac:dyDescent="0.3">
      <c r="B11" s="13" t="s">
        <v>55</v>
      </c>
      <c r="C11" s="101">
        <v>0.3</v>
      </c>
      <c r="F11" s="20" t="s">
        <v>6</v>
      </c>
      <c r="G11" s="31">
        <v>7.0000000000000007E-2</v>
      </c>
    </row>
    <row r="12" spans="2:7" x14ac:dyDescent="0.3">
      <c r="B12" s="14" t="s">
        <v>68</v>
      </c>
      <c r="C12" s="102">
        <v>2018</v>
      </c>
      <c r="F12" s="7"/>
      <c r="G12" s="7"/>
    </row>
    <row r="13" spans="2:7" x14ac:dyDescent="0.3">
      <c r="B13" s="11" t="s">
        <v>948</v>
      </c>
      <c r="C13" s="103">
        <v>65</v>
      </c>
      <c r="D13" s="103">
        <v>65</v>
      </c>
      <c r="F13" s="6" t="s">
        <v>7</v>
      </c>
      <c r="G13" s="136">
        <f>MIN($C$8,$G$10)</f>
        <v>0</v>
      </c>
    </row>
    <row r="14" spans="2:7" x14ac:dyDescent="0.3">
      <c r="B14" s="11" t="s">
        <v>949</v>
      </c>
      <c r="C14" s="104">
        <v>1980</v>
      </c>
      <c r="D14" s="157">
        <f>C14</f>
        <v>1980</v>
      </c>
      <c r="F14" s="24" t="s">
        <v>8</v>
      </c>
      <c r="G14" s="130">
        <f>$G$13-($G$11*$G$13)</f>
        <v>0</v>
      </c>
    </row>
    <row r="15" spans="2:7" x14ac:dyDescent="0.3">
      <c r="B15" s="11" t="s">
        <v>16</v>
      </c>
      <c r="C15" s="84" t="str">
        <f>'Ditt fördelningstal'!$I$3</f>
        <v>18,83</v>
      </c>
      <c r="D15" s="84" t="str">
        <f>'Fördelningstal alternativ 2'!$I$3</f>
        <v>18,83</v>
      </c>
      <c r="F15" s="7"/>
      <c r="G15" s="7"/>
    </row>
    <row r="16" spans="2:7" x14ac:dyDescent="0.3">
      <c r="B16" s="14"/>
      <c r="F16" s="18" t="s">
        <v>9</v>
      </c>
      <c r="G16" s="29">
        <v>0.185</v>
      </c>
    </row>
    <row r="17" spans="2:7" ht="20.399999999999999" thickBot="1" x14ac:dyDescent="0.45">
      <c r="B17" s="139" t="s">
        <v>53</v>
      </c>
      <c r="C17" s="138" t="s">
        <v>51</v>
      </c>
      <c r="D17" s="138" t="s">
        <v>52</v>
      </c>
      <c r="F17" s="19" t="s">
        <v>10</v>
      </c>
      <c r="G17" s="30">
        <v>0.16</v>
      </c>
    </row>
    <row r="18" spans="2:7" ht="18.600000000000001" thickTop="1" thickBot="1" x14ac:dyDescent="0.35">
      <c r="B18" s="140" t="s">
        <v>54</v>
      </c>
      <c r="C18" s="130">
        <f>IFERROR($G$30,"Ej möjlig")</f>
        <v>0</v>
      </c>
      <c r="D18" s="131" t="str">
        <f>IFERROR(IF(Admin!I30=0,"",Admin!I30),"Ej möjlig")</f>
        <v/>
      </c>
      <c r="F18" s="20" t="s">
        <v>11</v>
      </c>
      <c r="G18" s="21">
        <v>2.5000000000000001E-2</v>
      </c>
    </row>
    <row r="19" spans="2:7" ht="18.600000000000001" thickTop="1" thickBot="1" x14ac:dyDescent="0.35">
      <c r="B19" s="140" t="s">
        <v>1250</v>
      </c>
      <c r="C19" s="130" t="str">
        <f>IFERROR(IF(OR(C18="",C18=0),"",C18/12),"Ej möjlig")</f>
        <v/>
      </c>
      <c r="D19" s="130" t="str">
        <f>IFERROR(IF(OR(D18="",D18=0),"",D18/12),"Ej möjlig")</f>
        <v/>
      </c>
      <c r="F19" s="7"/>
      <c r="G19" s="8"/>
    </row>
    <row r="20" spans="2:7" ht="16.2" customHeight="1" thickTop="1" thickBot="1" x14ac:dyDescent="0.35">
      <c r="B20" s="150" t="s">
        <v>1251</v>
      </c>
      <c r="C20" s="132" t="str">
        <f>IFERROR(C18-D18,"Ej möjlig")</f>
        <v>Ej möjlig</v>
      </c>
      <c r="D20" s="151"/>
      <c r="F20" s="16" t="s">
        <v>14</v>
      </c>
      <c r="G20" s="22">
        <f>$C$9</f>
        <v>27</v>
      </c>
    </row>
    <row r="21" spans="2:7" ht="15" thickTop="1" x14ac:dyDescent="0.3">
      <c r="C21"/>
      <c r="F21" s="16" t="s">
        <v>13</v>
      </c>
      <c r="G21" s="23">
        <f>$C$10</f>
        <v>1.4999999999999999E-2</v>
      </c>
    </row>
    <row r="22" spans="2:7" ht="14.4" customHeight="1" x14ac:dyDescent="0.3">
      <c r="C22" s="98"/>
      <c r="F22" s="16" t="s">
        <v>12</v>
      </c>
      <c r="G22" s="23">
        <f>$C$11</f>
        <v>0.3</v>
      </c>
    </row>
    <row r="23" spans="2:7" x14ac:dyDescent="0.3">
      <c r="C23" s="98"/>
      <c r="F23" s="9"/>
      <c r="G23" s="8"/>
    </row>
    <row r="24" spans="2:7" s="26" customFormat="1" ht="23.4" customHeight="1" x14ac:dyDescent="0.3">
      <c r="B24" s="11"/>
      <c r="C24" s="12"/>
      <c r="F24" s="10" t="s">
        <v>21</v>
      </c>
      <c r="G24" s="137">
        <f>($G$16*$G$14)</f>
        <v>0</v>
      </c>
    </row>
    <row r="25" spans="2:7" ht="17.399999999999999" customHeight="1" x14ac:dyDescent="0.3">
      <c r="B25" s="149" t="s">
        <v>49</v>
      </c>
      <c r="C25" s="149"/>
      <c r="F25" s="15" t="s">
        <v>24</v>
      </c>
      <c r="G25" s="136">
        <f>$G$18*$G$14</f>
        <v>0</v>
      </c>
    </row>
    <row r="26" spans="2:7" x14ac:dyDescent="0.3">
      <c r="B26" s="111" t="s">
        <v>62</v>
      </c>
      <c r="C26" s="111"/>
      <c r="F26" s="15" t="s">
        <v>20</v>
      </c>
      <c r="G26" s="136">
        <f>$G$24*(1-$G$21)^$G$20</f>
        <v>0</v>
      </c>
    </row>
    <row r="27" spans="2:7" ht="13.8" customHeight="1" x14ac:dyDescent="0.3">
      <c r="B27" s="111" t="s">
        <v>1248</v>
      </c>
      <c r="C27" s="111"/>
      <c r="F27" s="24" t="s">
        <v>19</v>
      </c>
      <c r="G27" s="130">
        <f>(1-$G$22)*$G$26</f>
        <v>0</v>
      </c>
    </row>
    <row r="28" spans="2:7" ht="11.4" hidden="1" customHeight="1" x14ac:dyDescent="0.3">
      <c r="B28" s="111"/>
      <c r="C28" s="111"/>
      <c r="F28" s="9"/>
      <c r="G28" s="133"/>
    </row>
    <row r="29" spans="2:7" x14ac:dyDescent="0.3">
      <c r="B29" s="111"/>
      <c r="C29" s="111"/>
      <c r="F29" s="9"/>
      <c r="G29" s="134"/>
    </row>
    <row r="30" spans="2:7" x14ac:dyDescent="0.3">
      <c r="B30" s="108"/>
      <c r="C30" s="108"/>
      <c r="F30" s="28" t="s">
        <v>17</v>
      </c>
      <c r="G30" s="130">
        <f>IFERROR($G$27/$C$15,"Ej möjlig")</f>
        <v>0</v>
      </c>
    </row>
    <row r="31" spans="2:7" ht="25.2" customHeight="1" x14ac:dyDescent="0.3">
      <c r="B31" s="108"/>
      <c r="C31" s="108"/>
      <c r="F31" s="98"/>
      <c r="G31" s="99"/>
    </row>
    <row r="32" spans="2:7" ht="25.2" customHeight="1" thickBot="1" x14ac:dyDescent="0.35">
      <c r="B32" s="107"/>
      <c r="C32" s="108"/>
    </row>
    <row r="33" spans="2:7" ht="30.6" customHeight="1" x14ac:dyDescent="0.3">
      <c r="B33" s="141" t="s">
        <v>71</v>
      </c>
      <c r="C33" s="141"/>
      <c r="D33" s="142" t="s">
        <v>961</v>
      </c>
    </row>
    <row r="34" spans="2:7" ht="31.2" customHeight="1" x14ac:dyDescent="0.3">
      <c r="B34" s="147" t="s">
        <v>72</v>
      </c>
      <c r="C34" s="148"/>
      <c r="D34" s="143">
        <v>30000</v>
      </c>
      <c r="E34" s="65"/>
      <c r="F34" s="65"/>
      <c r="G34" s="65"/>
    </row>
    <row r="35" spans="2:7" ht="43.2" customHeight="1" thickBot="1" x14ac:dyDescent="0.35">
      <c r="B35" s="144" t="s">
        <v>1247</v>
      </c>
      <c r="C35" s="145"/>
      <c r="D35" s="146">
        <f>INDEX(skatt!A2:D538,MATCH($D$34,skatt!A2:A538,1),4)+INDEX(skatt!F1:H290,MATCH($D$33,skatt!F1:F538,0),3)</f>
        <v>0.25459999999999999</v>
      </c>
      <c r="E35" s="85"/>
      <c r="F35" s="85"/>
      <c r="G35" s="85"/>
    </row>
    <row r="36" spans="2:7" ht="42" customHeight="1" x14ac:dyDescent="0.3">
      <c r="D36" s="26"/>
      <c r="E36" s="97"/>
      <c r="F36" s="97"/>
      <c r="G36" s="97"/>
    </row>
    <row r="37" spans="2:7" s="26" customFormat="1" ht="42" hidden="1" customHeight="1" x14ac:dyDescent="0.3">
      <c r="B37" s="11"/>
      <c r="C37" s="12"/>
      <c r="D37" s="97"/>
      <c r="E37" s="97"/>
      <c r="F37" s="97"/>
      <c r="G37" s="97"/>
    </row>
    <row r="38" spans="2:7" ht="28.8" hidden="1" customHeight="1" x14ac:dyDescent="0.3">
      <c r="D38" s="110"/>
      <c r="E38" s="110"/>
      <c r="F38" s="110"/>
      <c r="G38" s="110"/>
    </row>
    <row r="39" spans="2:7" hidden="1" x14ac:dyDescent="0.3"/>
    <row r="40" spans="2:7" hidden="1" x14ac:dyDescent="0.3"/>
    <row r="41" spans="2:7" hidden="1" x14ac:dyDescent="0.3"/>
    <row r="42" spans="2:7" hidden="1" x14ac:dyDescent="0.3"/>
    <row r="43" spans="2:7" hidden="1" x14ac:dyDescent="0.3"/>
    <row r="44" spans="2:7" hidden="1" x14ac:dyDescent="0.3"/>
    <row r="45" spans="2:7" hidden="1" x14ac:dyDescent="0.3"/>
    <row r="46" spans="2:7" hidden="1" x14ac:dyDescent="0.3"/>
    <row r="47" spans="2:7" hidden="1" x14ac:dyDescent="0.3"/>
    <row r="48" spans="2:7"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sheetData>
  <protectedRanges>
    <protectedRange algorithmName="SHA-512" hashValue="pVeyyoDI4MxEQy7EuRPknIsPJ17lROFsoDtkddABJeS9SyFuRAME6QSgLcWBfkpM8QZQzt0+BQHApuORPc1vfg==" saltValue="OqOos/D5t2qJ4lxq2VsnPg==" spinCount="100000" sqref="F1:H36 A1:E7 A9:E9 D10:E12 D14:E15 A15:C15 A17:E22 A35:D35" name="Område1"/>
  </protectedRanges>
  <mergeCells count="16">
    <mergeCell ref="F2:G2"/>
    <mergeCell ref="D38:G38"/>
    <mergeCell ref="B25:C25"/>
    <mergeCell ref="B27:C27"/>
    <mergeCell ref="B28:C28"/>
    <mergeCell ref="B29:C29"/>
    <mergeCell ref="B30:C30"/>
    <mergeCell ref="B31:C31"/>
    <mergeCell ref="B26:C26"/>
    <mergeCell ref="B35:C35"/>
    <mergeCell ref="F4:G4"/>
    <mergeCell ref="F3:G3"/>
    <mergeCell ref="B34:C34"/>
    <mergeCell ref="B32:C32"/>
    <mergeCell ref="B33:C33"/>
    <mergeCell ref="B4:E4"/>
  </mergeCells>
  <conditionalFormatting sqref="F4">
    <cfRule type="notContainsBlanks" dxfId="1" priority="3">
      <formula>LEN(TRIM(F4))&gt;0</formula>
    </cfRule>
  </conditionalFormatting>
  <conditionalFormatting sqref="F3:G3">
    <cfRule type="expression" dxfId="0" priority="1">
      <formula>"c7&gt;0"</formula>
    </cfRule>
  </conditionalFormatting>
  <dataValidations count="3">
    <dataValidation type="list" allowBlank="1" showInputMessage="1" showErrorMessage="1" sqref="C12" xr:uid="{ACC687E6-D90A-4823-B587-BADA79E7DFAF}">
      <formula1>år</formula1>
    </dataValidation>
    <dataValidation type="list" allowBlank="1" showInputMessage="1" showErrorMessage="1" sqref="C13:D13" xr:uid="{DE2DF0CE-EF40-4EA8-B8CD-C16B593507FF}">
      <formula1>pensionsålder</formula1>
    </dataValidation>
    <dataValidation type="list" allowBlank="1" showInputMessage="1" showErrorMessage="1" sqref="D33" xr:uid="{AE5A682C-9CEA-4603-8E55-CE6F0BD389D7}">
      <formula1>kommuner</formula1>
    </dataValidation>
  </dataValidations>
  <hyperlinks>
    <hyperlink ref="B25" location="Premiepension!A1" display="Premiepension, klicka här!" xr:uid="{B952EF91-D022-44CA-A977-2C653381CEC0}"/>
    <hyperlink ref="B26:C26" location="'Inflation statistik'!A1" display="För statistik över inflation i Sverige, klicka här!" xr:uid="{8433326E-5C2A-4180-9DCE-360ED97AA85F}"/>
    <hyperlink ref="B27:C27" location="'Så beräknas din pension'!A1" display="Så beräknas din pension" xr:uid="{5DF673B4-6ED8-4AE9-9A46-80E82CC63164}"/>
  </hyperlinks>
  <pageMargins left="0.7" right="0.7" top="0.75" bottom="0.75" header="0.3" footer="0.3"/>
  <pageSetup paperSize="9" orientation="portrait"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4183C-95EA-4387-ACAE-6ECA877D94C5}">
  <sheetPr codeName="Blad2">
    <tabColor theme="9" tint="0.79998168889431442"/>
  </sheetPr>
  <dimension ref="A4:T590"/>
  <sheetViews>
    <sheetView showGridLines="0" zoomScale="115" zoomScaleNormal="115" workbookViewId="0">
      <selection activeCell="F33" sqref="F33"/>
    </sheetView>
  </sheetViews>
  <sheetFormatPr defaultRowHeight="14.4" x14ac:dyDescent="0.3"/>
  <cols>
    <col min="1" max="1" width="11.5546875" style="26" bestFit="1" customWidth="1"/>
    <col min="2" max="2" width="14.109375" style="60" customWidth="1"/>
    <col min="3" max="3" width="12" style="26" bestFit="1" customWidth="1"/>
    <col min="4" max="5" width="8.88671875" style="26"/>
    <col min="6" max="6" width="14" style="26" customWidth="1"/>
    <col min="7" max="7" width="32.6640625" style="26" customWidth="1"/>
    <col min="8" max="9" width="12" style="26" bestFit="1" customWidth="1"/>
    <col min="10" max="12" width="14.44140625" style="26" customWidth="1"/>
    <col min="13" max="16384" width="8.88671875" style="26"/>
  </cols>
  <sheetData>
    <row r="4" spans="1:20" x14ac:dyDescent="0.3">
      <c r="A4" s="112" t="s">
        <v>56</v>
      </c>
      <c r="B4" s="112"/>
      <c r="C4" s="112"/>
    </row>
    <row r="5" spans="1:20" x14ac:dyDescent="0.3">
      <c r="A5" s="112" t="s">
        <v>57</v>
      </c>
      <c r="B5" s="112"/>
      <c r="C5" s="112"/>
    </row>
    <row r="6" spans="1:20" x14ac:dyDescent="0.3">
      <c r="A6" s="112" t="s">
        <v>58</v>
      </c>
      <c r="B6" s="112"/>
      <c r="C6" s="112"/>
    </row>
    <row r="7" spans="1:20" x14ac:dyDescent="0.3">
      <c r="A7" s="113" t="s">
        <v>59</v>
      </c>
      <c r="B7" s="114"/>
      <c r="C7" s="114"/>
      <c r="D7" s="114"/>
      <c r="E7" s="114"/>
      <c r="F7" s="114"/>
      <c r="G7" s="114"/>
      <c r="H7" s="114"/>
      <c r="I7" s="114"/>
      <c r="J7" s="114"/>
      <c r="K7" s="114"/>
      <c r="L7" s="114"/>
      <c r="M7" s="114"/>
      <c r="N7" s="114"/>
      <c r="O7" s="114"/>
      <c r="P7" s="114"/>
      <c r="Q7" s="114"/>
      <c r="R7" s="114"/>
      <c r="S7" s="114"/>
      <c r="T7" s="114"/>
    </row>
    <row r="8" spans="1:20" x14ac:dyDescent="0.3">
      <c r="A8" s="55"/>
      <c r="B8" s="56"/>
      <c r="C8" s="56"/>
      <c r="D8" s="56"/>
      <c r="E8" s="56"/>
      <c r="F8" s="56"/>
      <c r="G8" s="56"/>
      <c r="H8" s="56"/>
      <c r="I8" s="56"/>
      <c r="J8" s="56"/>
      <c r="K8" s="56"/>
      <c r="L8" s="56"/>
      <c r="M8" s="56"/>
      <c r="N8" s="56"/>
      <c r="O8" s="56"/>
      <c r="P8" s="56"/>
      <c r="Q8" s="56"/>
      <c r="R8" s="56"/>
      <c r="S8" s="56"/>
      <c r="T8" s="56"/>
    </row>
    <row r="9" spans="1:20" x14ac:dyDescent="0.3">
      <c r="A9" s="57" t="s">
        <v>60</v>
      </c>
      <c r="B9" s="58"/>
      <c r="C9" s="59">
        <f>AVERAGE(B13:B288)</f>
        <v>1.320872049486705</v>
      </c>
      <c r="D9" s="56"/>
      <c r="E9" s="56"/>
      <c r="F9" s="56"/>
      <c r="G9" s="56"/>
      <c r="H9" s="56"/>
      <c r="I9" s="56"/>
      <c r="J9" s="56"/>
      <c r="K9" s="56"/>
      <c r="L9" s="56"/>
      <c r="M9" s="56"/>
      <c r="N9" s="56"/>
      <c r="O9" s="56"/>
      <c r="P9" s="56"/>
      <c r="Q9" s="56"/>
      <c r="R9" s="56"/>
      <c r="S9" s="56"/>
      <c r="T9" s="56"/>
    </row>
    <row r="11" spans="1:20" x14ac:dyDescent="0.3">
      <c r="A11" s="60" t="s">
        <v>0</v>
      </c>
    </row>
    <row r="12" spans="1:20" x14ac:dyDescent="0.3">
      <c r="A12" s="60" t="s">
        <v>61</v>
      </c>
      <c r="H12" s="26">
        <v>2018</v>
      </c>
      <c r="I12" s="26">
        <v>2019</v>
      </c>
      <c r="J12" s="26">
        <v>2020</v>
      </c>
      <c r="K12" s="26">
        <v>2021</v>
      </c>
      <c r="L12" s="26">
        <v>2022</v>
      </c>
    </row>
    <row r="13" spans="1:20" ht="14.4" customHeight="1" x14ac:dyDescent="0.3">
      <c r="A13" s="61">
        <v>34700</v>
      </c>
      <c r="B13" s="60">
        <v>2.0078723644613024</v>
      </c>
      <c r="D13" s="115" t="s">
        <v>63</v>
      </c>
      <c r="E13" s="115"/>
      <c r="F13" s="115"/>
      <c r="G13" s="115"/>
      <c r="H13" s="58">
        <f>$C300</f>
        <v>1.2767775023988748</v>
      </c>
      <c r="I13" s="58">
        <f>$C312</f>
        <v>1.3460884615604909</v>
      </c>
      <c r="J13" s="58">
        <f>$C324</f>
        <v>1.3068370742734066</v>
      </c>
      <c r="K13" s="58">
        <f>$C336</f>
        <v>1.2558972166756706</v>
      </c>
      <c r="L13" s="58">
        <f>$C348</f>
        <v>1.1560360690263523</v>
      </c>
    </row>
    <row r="14" spans="1:20" x14ac:dyDescent="0.3">
      <c r="A14" s="61">
        <v>34731</v>
      </c>
      <c r="B14" s="60">
        <v>2.012762457727578</v>
      </c>
      <c r="D14" s="62"/>
      <c r="E14" s="62"/>
      <c r="F14" s="62"/>
      <c r="G14" s="26" t="s">
        <v>952</v>
      </c>
      <c r="I14" s="60">
        <f>AVERAGE(H13:I13)</f>
        <v>1.3114329819796828</v>
      </c>
      <c r="J14" s="60">
        <f>AVERAGE(H13:J13)</f>
        <v>1.3099010127442574</v>
      </c>
      <c r="K14" s="60">
        <f>AVERAGE(H13:K13)</f>
        <v>1.2964000637271107</v>
      </c>
      <c r="L14" s="60">
        <f>AVERAGE(H13:L13)</f>
        <v>1.268327264786959</v>
      </c>
    </row>
    <row r="15" spans="1:20" x14ac:dyDescent="0.3">
      <c r="A15" s="61">
        <v>34759</v>
      </c>
      <c r="B15" s="60">
        <v>2.00531952099595</v>
      </c>
    </row>
    <row r="16" spans="1:20" x14ac:dyDescent="0.3">
      <c r="A16" s="61">
        <v>34790</v>
      </c>
      <c r="B16" s="60">
        <v>2.1704862988951712</v>
      </c>
    </row>
    <row r="17" spans="1:4" x14ac:dyDescent="0.3">
      <c r="A17" s="61">
        <v>34820</v>
      </c>
      <c r="B17" s="60">
        <v>2.3895639393320565</v>
      </c>
    </row>
    <row r="18" spans="1:4" x14ac:dyDescent="0.3">
      <c r="A18" s="61">
        <v>34851</v>
      </c>
      <c r="B18" s="60">
        <v>2.3636111180017618</v>
      </c>
    </row>
    <row r="19" spans="1:4" x14ac:dyDescent="0.3">
      <c r="A19" s="61">
        <v>34881</v>
      </c>
      <c r="B19" s="60">
        <v>2.4526470024284586</v>
      </c>
    </row>
    <row r="20" spans="1:4" x14ac:dyDescent="0.3">
      <c r="A20" s="61">
        <v>34912</v>
      </c>
      <c r="B20" s="60">
        <v>2.5848142629403115</v>
      </c>
    </row>
    <row r="21" spans="1:4" x14ac:dyDescent="0.3">
      <c r="A21" s="61">
        <v>34943</v>
      </c>
      <c r="B21" s="60">
        <v>2.4753063341122306</v>
      </c>
    </row>
    <row r="22" spans="1:4" x14ac:dyDescent="0.3">
      <c r="A22" s="61">
        <v>34973</v>
      </c>
      <c r="B22" s="60">
        <v>2.5398654858718732</v>
      </c>
    </row>
    <row r="23" spans="1:4" x14ac:dyDescent="0.3">
      <c r="A23" s="61">
        <v>35004</v>
      </c>
      <c r="B23" s="60">
        <v>2.6174873012794091</v>
      </c>
    </row>
    <row r="24" spans="1:4" x14ac:dyDescent="0.3">
      <c r="A24" s="61">
        <v>35034</v>
      </c>
      <c r="B24" s="60">
        <v>2.443904237842617</v>
      </c>
      <c r="C24" s="60"/>
      <c r="D24" s="60"/>
    </row>
    <row r="25" spans="1:4" x14ac:dyDescent="0.3">
      <c r="A25" s="61">
        <v>35065</v>
      </c>
      <c r="B25" s="60">
        <v>2.1706280922016679</v>
      </c>
      <c r="D25" s="60"/>
    </row>
    <row r="26" spans="1:4" x14ac:dyDescent="0.3">
      <c r="A26" s="61">
        <v>35096</v>
      </c>
      <c r="B26" s="60">
        <v>1.8139392573871738</v>
      </c>
    </row>
    <row r="27" spans="1:4" x14ac:dyDescent="0.3">
      <c r="A27" s="61">
        <v>35125</v>
      </c>
      <c r="B27" s="60">
        <v>1.7137864707715074</v>
      </c>
    </row>
    <row r="28" spans="1:4" x14ac:dyDescent="0.3">
      <c r="A28" s="61">
        <v>35156</v>
      </c>
      <c r="B28" s="60">
        <v>1.5499689649559889</v>
      </c>
    </row>
    <row r="29" spans="1:4" x14ac:dyDescent="0.3">
      <c r="A29" s="61">
        <v>35186</v>
      </c>
      <c r="B29" s="60">
        <v>1.4471646562602329</v>
      </c>
    </row>
    <row r="30" spans="1:4" x14ac:dyDescent="0.3">
      <c r="A30" s="61">
        <v>35217</v>
      </c>
      <c r="B30" s="60">
        <v>1.2864938001707134</v>
      </c>
    </row>
    <row r="31" spans="1:4" x14ac:dyDescent="0.3">
      <c r="A31" s="61">
        <v>35247</v>
      </c>
      <c r="B31" s="60">
        <v>1.1447087993475995</v>
      </c>
    </row>
    <row r="32" spans="1:4" x14ac:dyDescent="0.3">
      <c r="A32" s="61">
        <v>35278</v>
      </c>
      <c r="B32" s="60">
        <v>0.76744016694856243</v>
      </c>
    </row>
    <row r="33" spans="1:3" x14ac:dyDescent="0.3">
      <c r="A33" s="61">
        <v>35309</v>
      </c>
      <c r="B33" s="60">
        <v>0.57990207715731046</v>
      </c>
    </row>
    <row r="34" spans="1:3" x14ac:dyDescent="0.3">
      <c r="A34" s="61">
        <v>35339</v>
      </c>
      <c r="B34" s="60">
        <v>0.28908792902977964</v>
      </c>
    </row>
    <row r="35" spans="1:3" x14ac:dyDescent="0.3">
      <c r="A35" s="61">
        <v>35370</v>
      </c>
      <c r="B35" s="60">
        <v>0.10401532612369496</v>
      </c>
    </row>
    <row r="36" spans="1:3" x14ac:dyDescent="0.3">
      <c r="A36" s="61">
        <v>35400</v>
      </c>
      <c r="B36" s="60">
        <v>0.20590699824792297</v>
      </c>
      <c r="C36" s="60"/>
    </row>
    <row r="37" spans="1:3" x14ac:dyDescent="0.3">
      <c r="A37" s="61">
        <v>35431</v>
      </c>
      <c r="B37" s="60">
        <v>0.60768029931832668</v>
      </c>
    </row>
    <row r="38" spans="1:3" x14ac:dyDescent="0.3">
      <c r="A38" s="61">
        <v>35462</v>
      </c>
      <c r="B38" s="60">
        <v>0.4499153916734781</v>
      </c>
    </row>
    <row r="39" spans="1:3" x14ac:dyDescent="0.3">
      <c r="A39" s="61">
        <v>35490</v>
      </c>
      <c r="B39" s="60">
        <v>0.66642561368510567</v>
      </c>
    </row>
    <row r="40" spans="1:3" x14ac:dyDescent="0.3">
      <c r="A40" s="61">
        <v>35521</v>
      </c>
      <c r="B40" s="60">
        <v>0.80115019600370752</v>
      </c>
    </row>
    <row r="41" spans="1:3" x14ac:dyDescent="0.3">
      <c r="A41" s="61">
        <v>35551</v>
      </c>
      <c r="B41" s="60">
        <v>0.66403337940433516</v>
      </c>
    </row>
    <row r="42" spans="1:3" x14ac:dyDescent="0.3">
      <c r="A42" s="61">
        <v>35582</v>
      </c>
      <c r="B42" s="60">
        <v>0.85287000548627212</v>
      </c>
    </row>
    <row r="43" spans="1:3" x14ac:dyDescent="0.3">
      <c r="A43" s="61">
        <v>35612</v>
      </c>
      <c r="B43" s="60">
        <v>0.78270382263140859</v>
      </c>
    </row>
    <row r="44" spans="1:3" x14ac:dyDescent="0.3">
      <c r="A44" s="61">
        <v>35643</v>
      </c>
      <c r="B44" s="60">
        <v>0.85372157437085527</v>
      </c>
    </row>
    <row r="45" spans="1:3" x14ac:dyDescent="0.3">
      <c r="A45" s="61">
        <v>35674</v>
      </c>
      <c r="B45" s="60">
        <v>1.3131569069454452</v>
      </c>
    </row>
    <row r="46" spans="1:3" x14ac:dyDescent="0.3">
      <c r="A46" s="61">
        <v>35704</v>
      </c>
      <c r="B46" s="60">
        <v>1.2626919833923427</v>
      </c>
    </row>
    <row r="47" spans="1:3" x14ac:dyDescent="0.3">
      <c r="A47" s="61">
        <v>35735</v>
      </c>
      <c r="B47" s="60">
        <v>1.1352984259026679</v>
      </c>
    </row>
    <row r="48" spans="1:3" x14ac:dyDescent="0.3">
      <c r="A48" s="61">
        <v>35765</v>
      </c>
      <c r="B48" s="60">
        <v>1.1785647816340004</v>
      </c>
      <c r="C48" s="60"/>
    </row>
    <row r="49" spans="1:3" x14ac:dyDescent="0.3">
      <c r="A49" s="61">
        <v>35796</v>
      </c>
      <c r="B49" s="60">
        <v>0.71683766608819333</v>
      </c>
      <c r="C49" s="60"/>
    </row>
    <row r="50" spans="1:3" x14ac:dyDescent="0.3">
      <c r="A50" s="61">
        <v>35827</v>
      </c>
      <c r="B50" s="60">
        <v>0.69699053741226991</v>
      </c>
    </row>
    <row r="51" spans="1:3" x14ac:dyDescent="0.3">
      <c r="A51" s="61">
        <v>35855</v>
      </c>
      <c r="B51" s="60">
        <v>0.56726456349895837</v>
      </c>
    </row>
    <row r="52" spans="1:3" x14ac:dyDescent="0.3">
      <c r="A52" s="61">
        <v>35886</v>
      </c>
      <c r="B52" s="60">
        <v>0.37074327130313467</v>
      </c>
    </row>
    <row r="53" spans="1:3" x14ac:dyDescent="0.3">
      <c r="A53" s="61">
        <v>35916</v>
      </c>
      <c r="B53" s="60">
        <v>0.53519445440926017</v>
      </c>
    </row>
    <row r="54" spans="1:3" x14ac:dyDescent="0.3">
      <c r="A54" s="61">
        <v>35947</v>
      </c>
      <c r="B54" s="60">
        <v>0.3572475038577958</v>
      </c>
    </row>
    <row r="55" spans="1:3" x14ac:dyDescent="0.3">
      <c r="A55" s="61">
        <v>35977</v>
      </c>
      <c r="B55" s="60">
        <v>0.17891128532010137</v>
      </c>
    </row>
    <row r="56" spans="1:3" x14ac:dyDescent="0.3">
      <c r="A56" s="61">
        <v>36008</v>
      </c>
      <c r="B56" s="60">
        <v>0.2050854846938501</v>
      </c>
    </row>
    <row r="57" spans="1:3" x14ac:dyDescent="0.3">
      <c r="A57" s="61">
        <v>36039</v>
      </c>
      <c r="B57" s="60">
        <v>0.24139631134913747</v>
      </c>
    </row>
    <row r="58" spans="1:3" x14ac:dyDescent="0.3">
      <c r="A58" s="61">
        <v>36069</v>
      </c>
      <c r="B58" s="60">
        <v>1.1931192510566589E-2</v>
      </c>
    </row>
    <row r="59" spans="1:3" x14ac:dyDescent="0.3">
      <c r="A59" s="61">
        <v>36100</v>
      </c>
      <c r="B59" s="60">
        <v>2.9336039098723149E-2</v>
      </c>
    </row>
    <row r="60" spans="1:3" x14ac:dyDescent="0.3">
      <c r="A60" s="61">
        <v>36130</v>
      </c>
      <c r="B60" s="60">
        <v>-2.9990454961196025E-2</v>
      </c>
      <c r="C60" s="60"/>
    </row>
    <row r="61" spans="1:3" x14ac:dyDescent="0.3">
      <c r="A61" s="61">
        <v>36161</v>
      </c>
      <c r="B61" s="60">
        <v>0.47668677061900772</v>
      </c>
    </row>
    <row r="62" spans="1:3" x14ac:dyDescent="0.3">
      <c r="A62" s="61">
        <v>36192</v>
      </c>
      <c r="B62" s="60">
        <v>0.63686847826581172</v>
      </c>
    </row>
    <row r="63" spans="1:3" x14ac:dyDescent="0.3">
      <c r="A63" s="61">
        <v>36220</v>
      </c>
      <c r="B63" s="60">
        <v>0.69750331280609457</v>
      </c>
    </row>
    <row r="64" spans="1:3" x14ac:dyDescent="0.3">
      <c r="A64" s="61">
        <v>36251</v>
      </c>
      <c r="B64" s="60">
        <v>0.72077039155588774</v>
      </c>
    </row>
    <row r="65" spans="1:3" x14ac:dyDescent="0.3">
      <c r="A65" s="61">
        <v>36281</v>
      </c>
      <c r="B65" s="60">
        <v>0.79108411589234617</v>
      </c>
    </row>
    <row r="66" spans="1:3" x14ac:dyDescent="0.3">
      <c r="A66" s="61">
        <v>36312</v>
      </c>
      <c r="B66" s="60">
        <v>0.95708031663809146</v>
      </c>
    </row>
    <row r="67" spans="1:3" x14ac:dyDescent="0.3">
      <c r="A67" s="61">
        <v>36342</v>
      </c>
      <c r="B67" s="60">
        <v>0.94818292962681261</v>
      </c>
    </row>
    <row r="68" spans="1:3" x14ac:dyDescent="0.3">
      <c r="A68" s="61">
        <v>36373</v>
      </c>
      <c r="B68" s="60">
        <v>0.96840859310116567</v>
      </c>
    </row>
    <row r="69" spans="1:3" x14ac:dyDescent="0.3">
      <c r="A69" s="61">
        <v>36404</v>
      </c>
      <c r="B69" s="60">
        <v>1.1151611741773797</v>
      </c>
    </row>
    <row r="70" spans="1:3" x14ac:dyDescent="0.3">
      <c r="A70" s="61">
        <v>36434</v>
      </c>
      <c r="B70" s="60">
        <v>1.1981929678815979</v>
      </c>
    </row>
    <row r="71" spans="1:3" x14ac:dyDescent="0.3">
      <c r="A71" s="61">
        <v>36465</v>
      </c>
      <c r="B71" s="60">
        <v>1.249344233599134</v>
      </c>
    </row>
    <row r="72" spans="1:3" x14ac:dyDescent="0.3">
      <c r="A72" s="61">
        <v>36495</v>
      </c>
      <c r="B72" s="60">
        <v>1.4068781750134829</v>
      </c>
    </row>
    <row r="73" spans="1:3" x14ac:dyDescent="0.3">
      <c r="A73" s="61">
        <v>36526</v>
      </c>
      <c r="B73" s="60">
        <v>1.1585030433980008</v>
      </c>
      <c r="C73" s="60"/>
    </row>
    <row r="74" spans="1:3" x14ac:dyDescent="0.3">
      <c r="A74" s="61">
        <v>36557</v>
      </c>
      <c r="B74" s="60">
        <v>1.1252030172280789</v>
      </c>
      <c r="C74" s="60"/>
    </row>
    <row r="75" spans="1:3" x14ac:dyDescent="0.3">
      <c r="A75" s="61">
        <v>36586</v>
      </c>
      <c r="B75" s="60">
        <v>1.0900786557531432</v>
      </c>
    </row>
    <row r="76" spans="1:3" x14ac:dyDescent="0.3">
      <c r="A76" s="61">
        <v>36617</v>
      </c>
      <c r="B76" s="60">
        <v>1.0014356908639568</v>
      </c>
    </row>
    <row r="77" spans="1:3" x14ac:dyDescent="0.3">
      <c r="A77" s="61">
        <v>36647</v>
      </c>
      <c r="B77" s="60">
        <v>1.105290019811602</v>
      </c>
    </row>
    <row r="78" spans="1:3" x14ac:dyDescent="0.3">
      <c r="A78" s="61">
        <v>36678</v>
      </c>
      <c r="B78" s="60">
        <v>0.94636525195654198</v>
      </c>
    </row>
    <row r="79" spans="1:3" x14ac:dyDescent="0.3">
      <c r="A79" s="61">
        <v>36708</v>
      </c>
      <c r="B79" s="60">
        <v>0.92967797987630219</v>
      </c>
    </row>
    <row r="80" spans="1:3" x14ac:dyDescent="0.3">
      <c r="A80" s="61">
        <v>36739</v>
      </c>
      <c r="B80" s="60">
        <v>1.1605558222945551</v>
      </c>
    </row>
    <row r="81" spans="1:3" x14ac:dyDescent="0.3">
      <c r="A81" s="61">
        <v>36770</v>
      </c>
      <c r="B81" s="60">
        <v>1.0000797164317712</v>
      </c>
    </row>
    <row r="82" spans="1:3" x14ac:dyDescent="0.3">
      <c r="A82" s="61">
        <v>36800</v>
      </c>
      <c r="B82" s="60">
        <v>0.99428068717515283</v>
      </c>
    </row>
    <row r="83" spans="1:3" x14ac:dyDescent="0.3">
      <c r="A83" s="61">
        <v>36831</v>
      </c>
      <c r="B83" s="60">
        <v>1.2359044656833718</v>
      </c>
    </row>
    <row r="84" spans="1:3" x14ac:dyDescent="0.3">
      <c r="A84" s="61">
        <v>36861</v>
      </c>
      <c r="B84" s="60">
        <v>1.3121499615925496</v>
      </c>
    </row>
    <row r="85" spans="1:3" x14ac:dyDescent="0.3">
      <c r="A85" s="61">
        <v>36892</v>
      </c>
      <c r="B85" s="60">
        <v>1.5660482949529979</v>
      </c>
    </row>
    <row r="86" spans="1:3" x14ac:dyDescent="0.3">
      <c r="A86" s="61">
        <v>36923</v>
      </c>
      <c r="B86" s="60">
        <v>1.5303249224355626</v>
      </c>
      <c r="C86" s="60"/>
    </row>
    <row r="87" spans="1:3" x14ac:dyDescent="0.3">
      <c r="A87" s="61">
        <v>36951</v>
      </c>
      <c r="B87" s="60">
        <v>1.7478816218404443</v>
      </c>
    </row>
    <row r="88" spans="1:3" x14ac:dyDescent="0.3">
      <c r="A88" s="61">
        <v>36982</v>
      </c>
      <c r="B88" s="60">
        <v>1.9946451792589062</v>
      </c>
    </row>
    <row r="89" spans="1:3" x14ac:dyDescent="0.3">
      <c r="A89" s="61">
        <v>37012</v>
      </c>
      <c r="B89" s="60">
        <v>2.2843537472198787</v>
      </c>
    </row>
    <row r="90" spans="1:3" x14ac:dyDescent="0.3">
      <c r="A90" s="61">
        <v>37043</v>
      </c>
      <c r="B90" s="60">
        <v>2.3431089338250004</v>
      </c>
    </row>
    <row r="91" spans="1:3" x14ac:dyDescent="0.3">
      <c r="A91" s="61">
        <v>37073</v>
      </c>
      <c r="B91" s="60">
        <v>2.4010888272646596</v>
      </c>
    </row>
    <row r="92" spans="1:3" x14ac:dyDescent="0.3">
      <c r="A92" s="61">
        <v>37104</v>
      </c>
      <c r="B92" s="60">
        <v>2.5041413305552549</v>
      </c>
    </row>
    <row r="93" spans="1:3" x14ac:dyDescent="0.3">
      <c r="A93" s="61">
        <v>37135</v>
      </c>
      <c r="B93" s="60">
        <v>2.6793342760981376</v>
      </c>
    </row>
    <row r="94" spans="1:3" x14ac:dyDescent="0.3">
      <c r="A94" s="61">
        <v>37165</v>
      </c>
      <c r="B94" s="60">
        <v>2.6822437838699233</v>
      </c>
    </row>
    <row r="95" spans="1:3" x14ac:dyDescent="0.3">
      <c r="A95" s="61">
        <v>37196</v>
      </c>
      <c r="B95" s="60">
        <v>2.7511625500818448</v>
      </c>
    </row>
    <row r="96" spans="1:3" x14ac:dyDescent="0.3">
      <c r="A96" s="61">
        <v>37226</v>
      </c>
      <c r="B96" s="60">
        <v>2.771304627101443</v>
      </c>
    </row>
    <row r="97" spans="1:3" x14ac:dyDescent="0.3">
      <c r="A97" s="61">
        <v>37257</v>
      </c>
      <c r="B97" s="60">
        <v>2.760401499618796</v>
      </c>
    </row>
    <row r="98" spans="1:3" x14ac:dyDescent="0.3">
      <c r="A98" s="61">
        <v>37288</v>
      </c>
      <c r="B98" s="60">
        <v>2.8176049986258382</v>
      </c>
      <c r="C98" s="60"/>
    </row>
    <row r="99" spans="1:3" x14ac:dyDescent="0.3">
      <c r="A99" s="61">
        <v>37316</v>
      </c>
      <c r="B99" s="60">
        <v>2.8821861003980263</v>
      </c>
      <c r="C99" s="60"/>
    </row>
    <row r="100" spans="1:3" x14ac:dyDescent="0.3">
      <c r="A100" s="61">
        <v>37347</v>
      </c>
      <c r="B100" s="60">
        <v>2.8004383506912602</v>
      </c>
    </row>
    <row r="101" spans="1:3" x14ac:dyDescent="0.3">
      <c r="A101" s="61">
        <v>37377</v>
      </c>
      <c r="B101" s="60">
        <v>2.657541231877464</v>
      </c>
    </row>
    <row r="102" spans="1:3" x14ac:dyDescent="0.3">
      <c r="A102" s="61">
        <v>37408</v>
      </c>
      <c r="B102" s="60">
        <v>2.5958884156732362</v>
      </c>
    </row>
    <row r="103" spans="1:3" x14ac:dyDescent="0.3">
      <c r="A103" s="61">
        <v>37438</v>
      </c>
      <c r="B103" s="60">
        <v>2.5463059609423571</v>
      </c>
    </row>
    <row r="104" spans="1:3" x14ac:dyDescent="0.3">
      <c r="A104" s="61">
        <v>37469</v>
      </c>
      <c r="B104" s="60">
        <v>2.3764814343890768</v>
      </c>
    </row>
    <row r="105" spans="1:3" x14ac:dyDescent="0.3">
      <c r="A105" s="61">
        <v>37500</v>
      </c>
      <c r="B105" s="60">
        <v>2.1077451097138322</v>
      </c>
    </row>
    <row r="106" spans="1:3" x14ac:dyDescent="0.3">
      <c r="A106" s="61">
        <v>37530</v>
      </c>
      <c r="B106" s="60">
        <v>2.1978235226197826</v>
      </c>
    </row>
    <row r="107" spans="1:3" x14ac:dyDescent="0.3">
      <c r="A107" s="61">
        <v>37561</v>
      </c>
      <c r="B107" s="60">
        <v>2.036623419875851</v>
      </c>
    </row>
    <row r="108" spans="1:3" x14ac:dyDescent="0.3">
      <c r="A108" s="61">
        <v>37591</v>
      </c>
      <c r="B108" s="60">
        <v>2.0610192519921018</v>
      </c>
    </row>
    <row r="109" spans="1:3" x14ac:dyDescent="0.3">
      <c r="A109" s="61">
        <v>37622</v>
      </c>
      <c r="B109" s="60">
        <v>2.2510343841956018</v>
      </c>
    </row>
    <row r="110" spans="1:3" x14ac:dyDescent="0.3">
      <c r="A110" s="61">
        <v>37653</v>
      </c>
      <c r="B110" s="60">
        <v>2.2536992942398606</v>
      </c>
    </row>
    <row r="111" spans="1:3" x14ac:dyDescent="0.3">
      <c r="A111" s="61">
        <v>37681</v>
      </c>
      <c r="B111" s="60">
        <v>2.1879523318193628</v>
      </c>
      <c r="C111" s="60"/>
    </row>
    <row r="112" spans="1:3" x14ac:dyDescent="0.3">
      <c r="A112" s="61">
        <v>37712</v>
      </c>
      <c r="B112" s="60">
        <v>2.0423656236096508</v>
      </c>
    </row>
    <row r="113" spans="1:3" x14ac:dyDescent="0.3">
      <c r="A113" s="61">
        <v>37742</v>
      </c>
      <c r="B113" s="60">
        <v>1.8485193443660988</v>
      </c>
    </row>
    <row r="114" spans="1:3" x14ac:dyDescent="0.3">
      <c r="A114" s="61">
        <v>37773</v>
      </c>
      <c r="B114" s="60">
        <v>1.7391479891184294</v>
      </c>
    </row>
    <row r="115" spans="1:3" x14ac:dyDescent="0.3">
      <c r="A115" s="61">
        <v>37803</v>
      </c>
      <c r="B115" s="60">
        <v>1.8149674551218358</v>
      </c>
    </row>
    <row r="116" spans="1:3" x14ac:dyDescent="0.3">
      <c r="A116" s="61">
        <v>37834</v>
      </c>
      <c r="B116" s="60">
        <v>1.7714721630103361</v>
      </c>
    </row>
    <row r="117" spans="1:3" x14ac:dyDescent="0.3">
      <c r="A117" s="61">
        <v>37865</v>
      </c>
      <c r="B117" s="60">
        <v>1.8141967000164811</v>
      </c>
    </row>
    <row r="118" spans="1:3" x14ac:dyDescent="0.3">
      <c r="A118" s="61">
        <v>37895</v>
      </c>
      <c r="B118" s="60">
        <v>1.5597753665828118</v>
      </c>
    </row>
    <row r="119" spans="1:3" x14ac:dyDescent="0.3">
      <c r="A119" s="61">
        <v>37926</v>
      </c>
      <c r="B119" s="60">
        <v>1.5615692912618575</v>
      </c>
    </row>
    <row r="120" spans="1:3" x14ac:dyDescent="0.3">
      <c r="A120" s="61">
        <v>37956</v>
      </c>
      <c r="B120" s="60">
        <v>1.602213128036625</v>
      </c>
    </row>
    <row r="121" spans="1:3" x14ac:dyDescent="0.3">
      <c r="A121" s="61">
        <v>37987</v>
      </c>
      <c r="B121" s="60">
        <v>1.35049378130641</v>
      </c>
    </row>
    <row r="122" spans="1:3" x14ac:dyDescent="0.3">
      <c r="A122" s="61">
        <v>38018</v>
      </c>
      <c r="B122" s="60">
        <v>0.76562030170879292</v>
      </c>
    </row>
    <row r="123" spans="1:3" x14ac:dyDescent="0.3">
      <c r="A123" s="61">
        <v>38047</v>
      </c>
      <c r="B123" s="60">
        <v>0.84415135692170062</v>
      </c>
      <c r="C123" s="60"/>
    </row>
    <row r="124" spans="1:3" x14ac:dyDescent="0.3">
      <c r="A124" s="61">
        <v>38078</v>
      </c>
      <c r="B124" s="60">
        <v>0.83592056457504638</v>
      </c>
      <c r="C124" s="60"/>
    </row>
    <row r="125" spans="1:3" x14ac:dyDescent="0.3">
      <c r="A125" s="61">
        <v>38108</v>
      </c>
      <c r="B125" s="60">
        <v>0.8488663257248491</v>
      </c>
    </row>
    <row r="126" spans="1:3" x14ac:dyDescent="0.3">
      <c r="A126" s="61">
        <v>38139</v>
      </c>
      <c r="B126" s="60">
        <v>0.86478204428408378</v>
      </c>
    </row>
    <row r="127" spans="1:3" x14ac:dyDescent="0.3">
      <c r="A127" s="61">
        <v>38169</v>
      </c>
      <c r="B127" s="60">
        <v>0.64280159639141854</v>
      </c>
    </row>
    <row r="128" spans="1:3" x14ac:dyDescent="0.3">
      <c r="A128" s="61">
        <v>38200</v>
      </c>
      <c r="B128" s="60">
        <v>0.59579669124927537</v>
      </c>
    </row>
    <row r="129" spans="1:3" x14ac:dyDescent="0.3">
      <c r="A129" s="61">
        <v>38231</v>
      </c>
      <c r="B129" s="60">
        <v>0.57242069623573832</v>
      </c>
    </row>
    <row r="130" spans="1:3" x14ac:dyDescent="0.3">
      <c r="A130" s="61">
        <v>38261</v>
      </c>
      <c r="B130" s="60">
        <v>0.62358814696241494</v>
      </c>
    </row>
    <row r="131" spans="1:3" x14ac:dyDescent="0.3">
      <c r="A131" s="61">
        <v>38292</v>
      </c>
      <c r="B131" s="60">
        <v>0.41020426508677954</v>
      </c>
    </row>
    <row r="132" spans="1:3" x14ac:dyDescent="0.3">
      <c r="A132" s="61">
        <v>38322</v>
      </c>
      <c r="B132" s="60">
        <v>0.3631006310416649</v>
      </c>
    </row>
    <row r="133" spans="1:3" x14ac:dyDescent="0.3">
      <c r="A133" s="61">
        <v>38353</v>
      </c>
      <c r="B133" s="60">
        <v>0.14359107346098948</v>
      </c>
    </row>
    <row r="134" spans="1:3" x14ac:dyDescent="0.3">
      <c r="A134" s="61">
        <v>38384</v>
      </c>
      <c r="B134" s="60">
        <v>0.60679613845521807</v>
      </c>
    </row>
    <row r="135" spans="1:3" x14ac:dyDescent="0.3">
      <c r="A135" s="61">
        <v>38412</v>
      </c>
      <c r="B135" s="60">
        <v>0.24548787606397873</v>
      </c>
    </row>
    <row r="136" spans="1:3" x14ac:dyDescent="0.3">
      <c r="A136" s="61">
        <v>38443</v>
      </c>
      <c r="B136" s="60">
        <v>0.23656228300270477</v>
      </c>
      <c r="C136" s="60"/>
    </row>
    <row r="137" spans="1:3" x14ac:dyDescent="0.3">
      <c r="A137" s="61">
        <v>38473</v>
      </c>
      <c r="B137" s="60">
        <v>0.23275706329529333</v>
      </c>
    </row>
    <row r="138" spans="1:3" x14ac:dyDescent="0.3">
      <c r="A138" s="61">
        <v>38504</v>
      </c>
      <c r="B138" s="60">
        <v>0.28332421732758173</v>
      </c>
    </row>
    <row r="139" spans="1:3" x14ac:dyDescent="0.3">
      <c r="A139" s="61">
        <v>38534</v>
      </c>
      <c r="B139" s="60">
        <v>0.29515900158786207</v>
      </c>
    </row>
    <row r="140" spans="1:3" x14ac:dyDescent="0.3">
      <c r="A140" s="61">
        <v>38565</v>
      </c>
      <c r="B140" s="60">
        <v>0.49135398113898715</v>
      </c>
    </row>
    <row r="141" spans="1:3" x14ac:dyDescent="0.3">
      <c r="A141" s="61">
        <v>38596</v>
      </c>
      <c r="B141" s="60">
        <v>0.5964621101482529</v>
      </c>
    </row>
    <row r="142" spans="1:3" x14ac:dyDescent="0.3">
      <c r="A142" s="61">
        <v>38626</v>
      </c>
      <c r="B142" s="60">
        <v>0.73239569499275436</v>
      </c>
    </row>
    <row r="143" spans="1:3" x14ac:dyDescent="0.3">
      <c r="A143" s="61">
        <v>38657</v>
      </c>
      <c r="B143" s="60">
        <v>0.93607315063747532</v>
      </c>
    </row>
    <row r="144" spans="1:3" x14ac:dyDescent="0.3">
      <c r="A144" s="61">
        <v>38687</v>
      </c>
      <c r="B144" s="60">
        <v>0.91880056523595999</v>
      </c>
    </row>
    <row r="145" spans="1:2" x14ac:dyDescent="0.3">
      <c r="A145" s="61">
        <v>38718</v>
      </c>
      <c r="B145" s="60">
        <v>0.75853934932976841</v>
      </c>
    </row>
    <row r="146" spans="1:2" x14ac:dyDescent="0.3">
      <c r="A146" s="61">
        <v>38749</v>
      </c>
      <c r="B146" s="60">
        <v>0.76110583385107611</v>
      </c>
    </row>
    <row r="147" spans="1:2" x14ac:dyDescent="0.3">
      <c r="A147" s="61">
        <v>38777</v>
      </c>
      <c r="B147" s="60">
        <v>0.95232520929754727</v>
      </c>
    </row>
    <row r="148" spans="1:2" x14ac:dyDescent="0.3">
      <c r="A148" s="61">
        <v>38808</v>
      </c>
      <c r="B148" s="60">
        <v>1.0023630475628871</v>
      </c>
    </row>
    <row r="149" spans="1:2" x14ac:dyDescent="0.3">
      <c r="A149" s="61">
        <v>38838</v>
      </c>
      <c r="B149" s="60">
        <v>1.1395374067643598</v>
      </c>
    </row>
    <row r="150" spans="1:2" x14ac:dyDescent="0.3">
      <c r="A150" s="61">
        <v>38869</v>
      </c>
      <c r="B150" s="60">
        <v>1.139160450117336</v>
      </c>
    </row>
    <row r="151" spans="1:2" x14ac:dyDescent="0.3">
      <c r="A151" s="61">
        <v>38899</v>
      </c>
      <c r="B151" s="60">
        <v>1.2442741372016968</v>
      </c>
    </row>
    <row r="152" spans="1:2" x14ac:dyDescent="0.3">
      <c r="A152" s="61">
        <v>38930</v>
      </c>
      <c r="B152" s="60">
        <v>1.047697842689477</v>
      </c>
    </row>
    <row r="153" spans="1:2" x14ac:dyDescent="0.3">
      <c r="A153" s="61">
        <v>38961</v>
      </c>
      <c r="B153" s="60">
        <v>1.0623778971954208</v>
      </c>
    </row>
    <row r="154" spans="1:2" x14ac:dyDescent="0.3">
      <c r="A154" s="61">
        <v>38991</v>
      </c>
      <c r="B154" s="60">
        <v>0.84735540348008032</v>
      </c>
    </row>
    <row r="155" spans="1:2" x14ac:dyDescent="0.3">
      <c r="A155" s="61">
        <v>39022</v>
      </c>
      <c r="B155" s="60">
        <v>0.780718203261352</v>
      </c>
    </row>
    <row r="156" spans="1:2" x14ac:dyDescent="0.3">
      <c r="A156" s="61">
        <v>39052</v>
      </c>
      <c r="B156" s="60">
        <v>0.77967411104596418</v>
      </c>
    </row>
    <row r="157" spans="1:2" x14ac:dyDescent="0.3">
      <c r="A157" s="61">
        <v>39083</v>
      </c>
      <c r="B157" s="60">
        <v>1.066506264528633</v>
      </c>
    </row>
    <row r="158" spans="1:2" x14ac:dyDescent="0.3">
      <c r="A158" s="61">
        <v>39114</v>
      </c>
      <c r="B158" s="60">
        <v>0.92254545292962697</v>
      </c>
    </row>
    <row r="159" spans="1:2" x14ac:dyDescent="0.3">
      <c r="A159" s="61">
        <v>39142</v>
      </c>
      <c r="B159" s="60">
        <v>1.0649836982953294</v>
      </c>
    </row>
    <row r="160" spans="1:2" x14ac:dyDescent="0.3">
      <c r="A160" s="61">
        <v>39173</v>
      </c>
      <c r="B160" s="60">
        <v>1.1626454610049048</v>
      </c>
    </row>
    <row r="161" spans="1:2" x14ac:dyDescent="0.3">
      <c r="A161" s="61">
        <v>39203</v>
      </c>
      <c r="B161" s="60">
        <v>0.94632852566105496</v>
      </c>
    </row>
    <row r="162" spans="1:2" x14ac:dyDescent="0.3">
      <c r="A162" s="61">
        <v>39234</v>
      </c>
      <c r="B162" s="60">
        <v>1.0500989136642582</v>
      </c>
    </row>
    <row r="163" spans="1:2" x14ac:dyDescent="0.3">
      <c r="A163" s="61">
        <v>39264</v>
      </c>
      <c r="B163" s="60">
        <v>1.1264326636859074</v>
      </c>
    </row>
    <row r="164" spans="1:2" x14ac:dyDescent="0.3">
      <c r="A164" s="61">
        <v>39295</v>
      </c>
      <c r="B164" s="60">
        <v>1.3121994832596724</v>
      </c>
    </row>
    <row r="165" spans="1:2" x14ac:dyDescent="0.3">
      <c r="A165" s="61">
        <v>39326</v>
      </c>
      <c r="B165" s="60">
        <v>1.2408583174025956</v>
      </c>
    </row>
    <row r="166" spans="1:2" x14ac:dyDescent="0.3">
      <c r="A166" s="61">
        <v>39356</v>
      </c>
      <c r="B166" s="60">
        <v>1.6658281459234783</v>
      </c>
    </row>
    <row r="167" spans="1:2" x14ac:dyDescent="0.3">
      <c r="A167" s="61">
        <v>39387</v>
      </c>
      <c r="B167" s="60">
        <v>1.9865955012699201</v>
      </c>
    </row>
    <row r="168" spans="1:2" x14ac:dyDescent="0.3">
      <c r="A168" s="61">
        <v>39417</v>
      </c>
      <c r="B168" s="60">
        <v>2.0890390214943206</v>
      </c>
    </row>
    <row r="169" spans="1:2" x14ac:dyDescent="0.3">
      <c r="A169" s="61">
        <v>39448</v>
      </c>
      <c r="B169" s="60">
        <v>2.1595860404806984</v>
      </c>
    </row>
    <row r="170" spans="1:2" x14ac:dyDescent="0.3">
      <c r="A170" s="61">
        <v>39479</v>
      </c>
      <c r="B170" s="60">
        <v>2.2089909977662399</v>
      </c>
    </row>
    <row r="171" spans="1:2" x14ac:dyDescent="0.3">
      <c r="A171" s="61">
        <v>39508</v>
      </c>
      <c r="B171" s="60">
        <v>2.319532555114701</v>
      </c>
    </row>
    <row r="172" spans="1:2" x14ac:dyDescent="0.3">
      <c r="A172" s="61">
        <v>39539</v>
      </c>
      <c r="B172" s="60">
        <v>2.4633933892145876</v>
      </c>
    </row>
    <row r="173" spans="1:2" x14ac:dyDescent="0.3">
      <c r="A173" s="61">
        <v>39569</v>
      </c>
      <c r="B173" s="60">
        <v>2.6855545675465513</v>
      </c>
    </row>
    <row r="174" spans="1:2" x14ac:dyDescent="0.3">
      <c r="A174" s="61">
        <v>39600</v>
      </c>
      <c r="B174" s="60">
        <v>2.7243771012280216</v>
      </c>
    </row>
    <row r="175" spans="1:2" x14ac:dyDescent="0.3">
      <c r="A175" s="61">
        <v>39630</v>
      </c>
      <c r="B175" s="60">
        <v>2.5801879330368456</v>
      </c>
    </row>
    <row r="176" spans="1:2" x14ac:dyDescent="0.3">
      <c r="A176" s="61">
        <v>39661</v>
      </c>
      <c r="B176" s="60">
        <v>2.6292831723556578</v>
      </c>
    </row>
    <row r="177" spans="1:2" x14ac:dyDescent="0.3">
      <c r="A177" s="61">
        <v>39692</v>
      </c>
      <c r="B177" s="60">
        <v>2.831238714132474</v>
      </c>
    </row>
    <row r="178" spans="1:2" x14ac:dyDescent="0.3">
      <c r="A178" s="61">
        <v>39722</v>
      </c>
      <c r="B178" s="60">
        <v>2.8092393205671806</v>
      </c>
    </row>
    <row r="179" spans="1:2" x14ac:dyDescent="0.3">
      <c r="A179" s="61">
        <v>39753</v>
      </c>
      <c r="B179" s="60">
        <v>2.4726235127446481</v>
      </c>
    </row>
    <row r="180" spans="1:2" x14ac:dyDescent="0.3">
      <c r="A180" s="61">
        <v>39783</v>
      </c>
      <c r="B180" s="60">
        <v>2.2587647690349932</v>
      </c>
    </row>
    <row r="181" spans="1:2" x14ac:dyDescent="0.3">
      <c r="A181" s="61">
        <v>39814</v>
      </c>
      <c r="B181" s="60">
        <v>2.2832687478879827</v>
      </c>
    </row>
    <row r="182" spans="1:2" x14ac:dyDescent="0.3">
      <c r="A182" s="61">
        <v>39845</v>
      </c>
      <c r="B182" s="60">
        <v>2.4356626423565313</v>
      </c>
    </row>
    <row r="183" spans="1:2" x14ac:dyDescent="0.3">
      <c r="A183" s="61">
        <v>39873</v>
      </c>
      <c r="B183" s="60">
        <v>2.1173512317109209</v>
      </c>
    </row>
    <row r="184" spans="1:2" x14ac:dyDescent="0.3">
      <c r="A184" s="61">
        <v>39904</v>
      </c>
      <c r="B184" s="60">
        <v>1.9240061853050701</v>
      </c>
    </row>
    <row r="185" spans="1:2" x14ac:dyDescent="0.3">
      <c r="A185" s="61">
        <v>39934</v>
      </c>
      <c r="B185" s="60">
        <v>1.7157749232609942</v>
      </c>
    </row>
    <row r="186" spans="1:2" x14ac:dyDescent="0.3">
      <c r="A186" s="61">
        <v>39965</v>
      </c>
      <c r="B186" s="60">
        <v>1.6514261333702984</v>
      </c>
    </row>
    <row r="187" spans="1:2" x14ac:dyDescent="0.3">
      <c r="A187" s="61">
        <v>39995</v>
      </c>
      <c r="B187" s="60">
        <v>2.087025682386412</v>
      </c>
    </row>
    <row r="188" spans="1:2" x14ac:dyDescent="0.3">
      <c r="A188" s="61">
        <v>40026</v>
      </c>
      <c r="B188" s="60">
        <v>2.077399490650838</v>
      </c>
    </row>
    <row r="189" spans="1:2" x14ac:dyDescent="0.3">
      <c r="A189" s="61">
        <v>40057</v>
      </c>
      <c r="B189" s="60">
        <v>1.8399746612376702</v>
      </c>
    </row>
    <row r="190" spans="1:2" x14ac:dyDescent="0.3">
      <c r="A190" s="61">
        <v>40087</v>
      </c>
      <c r="B190" s="60">
        <v>1.8323619106921256</v>
      </c>
    </row>
    <row r="191" spans="1:2" x14ac:dyDescent="0.3">
      <c r="A191" s="61">
        <v>40118</v>
      </c>
      <c r="B191" s="60">
        <v>1.9912050026669355</v>
      </c>
    </row>
    <row r="192" spans="1:2" x14ac:dyDescent="0.3">
      <c r="A192" s="61">
        <v>40148</v>
      </c>
      <c r="B192" s="60">
        <v>2.118896763344817</v>
      </c>
    </row>
    <row r="193" spans="1:2" x14ac:dyDescent="0.3">
      <c r="A193" s="61">
        <v>40179</v>
      </c>
      <c r="B193" s="60">
        <v>2.0379580543253915</v>
      </c>
    </row>
    <row r="194" spans="1:2" x14ac:dyDescent="0.3">
      <c r="A194" s="61">
        <v>40210</v>
      </c>
      <c r="B194" s="60">
        <v>2.00832975390199</v>
      </c>
    </row>
    <row r="195" spans="1:2" x14ac:dyDescent="0.3">
      <c r="A195" s="61">
        <v>40238</v>
      </c>
      <c r="B195" s="60">
        <v>1.7931295617900136</v>
      </c>
    </row>
    <row r="196" spans="1:2" x14ac:dyDescent="0.3">
      <c r="A196" s="61">
        <v>40269</v>
      </c>
      <c r="B196" s="60">
        <v>1.6865227973479069</v>
      </c>
    </row>
    <row r="197" spans="1:2" x14ac:dyDescent="0.3">
      <c r="A197" s="61">
        <v>40299</v>
      </c>
      <c r="B197" s="60">
        <v>1.6680917597515104</v>
      </c>
    </row>
    <row r="198" spans="1:2" x14ac:dyDescent="0.3">
      <c r="A198" s="61">
        <v>40330</v>
      </c>
      <c r="B198" s="60">
        <v>1.7375760212638383</v>
      </c>
    </row>
    <row r="199" spans="1:2" x14ac:dyDescent="0.3">
      <c r="A199" s="61">
        <v>40360</v>
      </c>
      <c r="B199" s="60">
        <v>1.4276130825479818</v>
      </c>
    </row>
    <row r="200" spans="1:2" x14ac:dyDescent="0.3">
      <c r="A200" s="61">
        <v>40391</v>
      </c>
      <c r="B200" s="60">
        <v>1.3129105581878695</v>
      </c>
    </row>
    <row r="201" spans="1:2" x14ac:dyDescent="0.3">
      <c r="A201" s="61">
        <v>40422</v>
      </c>
      <c r="B201" s="60">
        <v>1.4296897750035344</v>
      </c>
    </row>
    <row r="202" spans="1:2" x14ac:dyDescent="0.3">
      <c r="A202" s="61">
        <v>40452</v>
      </c>
      <c r="B202" s="60">
        <v>1.5074706659355332</v>
      </c>
    </row>
    <row r="203" spans="1:2" x14ac:dyDescent="0.3">
      <c r="A203" s="61">
        <v>40483</v>
      </c>
      <c r="B203" s="60">
        <v>1.4675674565586678</v>
      </c>
    </row>
    <row r="204" spans="1:2" x14ac:dyDescent="0.3">
      <c r="A204" s="61">
        <v>40513</v>
      </c>
      <c r="B204" s="60">
        <v>1.4970623719029876</v>
      </c>
    </row>
    <row r="205" spans="1:2" x14ac:dyDescent="0.3">
      <c r="A205" s="61">
        <v>40544</v>
      </c>
      <c r="B205" s="60">
        <v>1.0825383492904652</v>
      </c>
    </row>
    <row r="206" spans="1:2" x14ac:dyDescent="0.3">
      <c r="A206" s="61">
        <v>40575</v>
      </c>
      <c r="B206" s="60">
        <v>1.2375026519494448</v>
      </c>
    </row>
    <row r="207" spans="1:2" x14ac:dyDescent="0.3">
      <c r="A207" s="61">
        <v>40603</v>
      </c>
      <c r="B207" s="60">
        <v>1.316266911811709</v>
      </c>
    </row>
    <row r="208" spans="1:2" x14ac:dyDescent="0.3">
      <c r="A208" s="61">
        <v>40634</v>
      </c>
      <c r="B208" s="60">
        <v>1.4924105272705039</v>
      </c>
    </row>
    <row r="209" spans="1:2" x14ac:dyDescent="0.3">
      <c r="A209" s="61">
        <v>40664</v>
      </c>
      <c r="B209" s="60">
        <v>1.5350609562766824</v>
      </c>
    </row>
    <row r="210" spans="1:2" x14ac:dyDescent="0.3">
      <c r="A210" s="61">
        <v>40695</v>
      </c>
      <c r="B210" s="60">
        <v>1.2015161845729949</v>
      </c>
    </row>
    <row r="211" spans="1:2" x14ac:dyDescent="0.3">
      <c r="A211" s="61">
        <v>40725</v>
      </c>
      <c r="B211" s="60">
        <v>1.5636169538321734</v>
      </c>
    </row>
    <row r="212" spans="1:2" x14ac:dyDescent="0.3">
      <c r="A212" s="61">
        <v>40756</v>
      </c>
      <c r="B212" s="60">
        <v>1.5908387174864267</v>
      </c>
    </row>
    <row r="213" spans="1:2" x14ac:dyDescent="0.3">
      <c r="A213" s="61">
        <v>40787</v>
      </c>
      <c r="B213" s="60">
        <v>1.5372619588022962</v>
      </c>
    </row>
    <row r="214" spans="1:2" x14ac:dyDescent="0.3">
      <c r="A214" s="61">
        <v>40817</v>
      </c>
      <c r="B214" s="60">
        <v>1.0631254158056174</v>
      </c>
    </row>
    <row r="215" spans="1:2" x14ac:dyDescent="0.3">
      <c r="A215" s="61">
        <v>40848</v>
      </c>
      <c r="B215" s="60">
        <v>1.1190592464618168</v>
      </c>
    </row>
    <row r="216" spans="1:2" x14ac:dyDescent="0.3">
      <c r="A216" s="61">
        <v>40878</v>
      </c>
      <c r="B216" s="60">
        <v>0.94823071416057647</v>
      </c>
    </row>
    <row r="217" spans="1:2" x14ac:dyDescent="0.3">
      <c r="A217" s="61">
        <v>40909</v>
      </c>
      <c r="B217" s="60">
        <v>1.1789571795550557</v>
      </c>
    </row>
    <row r="218" spans="1:2" x14ac:dyDescent="0.3">
      <c r="A218" s="61">
        <v>40940</v>
      </c>
      <c r="B218" s="60">
        <v>1.0944560906097811</v>
      </c>
    </row>
    <row r="219" spans="1:2" x14ac:dyDescent="0.3">
      <c r="A219" s="61">
        <v>40969</v>
      </c>
      <c r="B219" s="60">
        <v>1.0430537201380166</v>
      </c>
    </row>
    <row r="220" spans="1:2" x14ac:dyDescent="0.3">
      <c r="A220" s="61">
        <v>41000</v>
      </c>
      <c r="B220" s="60">
        <v>0.8802876361666615</v>
      </c>
    </row>
    <row r="221" spans="1:2" x14ac:dyDescent="0.3">
      <c r="A221" s="61">
        <v>41030</v>
      </c>
      <c r="B221" s="60">
        <v>0.86671565928677152</v>
      </c>
    </row>
    <row r="222" spans="1:2" x14ac:dyDescent="0.3">
      <c r="A222" s="61">
        <v>41061</v>
      </c>
      <c r="B222" s="60">
        <v>0.83776300095057599</v>
      </c>
    </row>
    <row r="223" spans="1:2" x14ac:dyDescent="0.3">
      <c r="A223" s="61">
        <v>41091</v>
      </c>
      <c r="B223" s="60">
        <v>0.62829356111490942</v>
      </c>
    </row>
    <row r="224" spans="1:2" x14ac:dyDescent="0.3">
      <c r="A224" s="61">
        <v>41122</v>
      </c>
      <c r="B224" s="60">
        <v>0.57536693671789241</v>
      </c>
    </row>
    <row r="225" spans="1:2" x14ac:dyDescent="0.3">
      <c r="A225" s="61">
        <v>41153</v>
      </c>
      <c r="B225" s="60">
        <v>0.53310144074532195</v>
      </c>
    </row>
    <row r="226" spans="1:2" x14ac:dyDescent="0.3">
      <c r="A226" s="61">
        <v>41183</v>
      </c>
      <c r="B226" s="60">
        <v>0.63808664816040805</v>
      </c>
    </row>
    <row r="227" spans="1:2" x14ac:dyDescent="0.3">
      <c r="A227" s="61">
        <v>41214</v>
      </c>
      <c r="B227" s="60">
        <v>0.44035435889859165</v>
      </c>
    </row>
    <row r="228" spans="1:2" x14ac:dyDescent="0.3">
      <c r="A228" s="61">
        <v>41244</v>
      </c>
      <c r="B228" s="60">
        <v>0.45520071766079817</v>
      </c>
    </row>
    <row r="229" spans="1:2" x14ac:dyDescent="0.3">
      <c r="A229" s="61">
        <v>41275</v>
      </c>
      <c r="B229" s="60">
        <v>0.54301372953063853</v>
      </c>
    </row>
    <row r="230" spans="1:2" x14ac:dyDescent="0.3">
      <c r="A230" s="61">
        <v>41306</v>
      </c>
      <c r="B230" s="60">
        <v>0.54685329663576654</v>
      </c>
    </row>
    <row r="231" spans="1:2" x14ac:dyDescent="0.3">
      <c r="A231" s="61">
        <v>41334</v>
      </c>
      <c r="B231" s="60">
        <v>0.64817400560087701</v>
      </c>
    </row>
    <row r="232" spans="1:2" x14ac:dyDescent="0.3">
      <c r="A232" s="61">
        <v>41365</v>
      </c>
      <c r="B232" s="60">
        <v>0.41837583004362422</v>
      </c>
    </row>
    <row r="233" spans="1:2" x14ac:dyDescent="0.3">
      <c r="A233" s="61">
        <v>41395</v>
      </c>
      <c r="B233" s="60">
        <v>0.43291156442919332</v>
      </c>
    </row>
    <row r="234" spans="1:2" x14ac:dyDescent="0.3">
      <c r="A234" s="61">
        <v>41426</v>
      </c>
      <c r="B234" s="60">
        <v>0.3108415045082939</v>
      </c>
    </row>
    <row r="235" spans="1:2" x14ac:dyDescent="0.3">
      <c r="A235" s="61">
        <v>41456</v>
      </c>
      <c r="B235" s="60">
        <v>0.55625832221246208</v>
      </c>
    </row>
    <row r="236" spans="1:2" x14ac:dyDescent="0.3">
      <c r="A236" s="61">
        <v>41487</v>
      </c>
      <c r="B236" s="60">
        <v>0.5937101416962709</v>
      </c>
    </row>
    <row r="237" spans="1:2" x14ac:dyDescent="0.3">
      <c r="A237" s="61">
        <v>41518</v>
      </c>
      <c r="B237" s="60">
        <v>0.56821520199835018</v>
      </c>
    </row>
    <row r="238" spans="1:2" x14ac:dyDescent="0.3">
      <c r="A238" s="61">
        <v>41548</v>
      </c>
      <c r="B238" s="60">
        <v>0.61307932737376891</v>
      </c>
    </row>
    <row r="239" spans="1:2" x14ac:dyDescent="0.3">
      <c r="A239" s="61">
        <v>41579</v>
      </c>
      <c r="B239" s="60">
        <v>0.57483356582218237</v>
      </c>
    </row>
    <row r="240" spans="1:2" x14ac:dyDescent="0.3">
      <c r="A240" s="61">
        <v>41609</v>
      </c>
      <c r="B240" s="60">
        <v>0.56121678340223458</v>
      </c>
    </row>
    <row r="241" spans="1:2" x14ac:dyDescent="0.3">
      <c r="A241" s="61">
        <v>41640</v>
      </c>
      <c r="B241" s="60">
        <v>0.54427964045743604</v>
      </c>
    </row>
    <row r="242" spans="1:2" x14ac:dyDescent="0.3">
      <c r="A242" s="61">
        <v>41671</v>
      </c>
      <c r="B242" s="60">
        <v>0.5571527743467376</v>
      </c>
    </row>
    <row r="243" spans="1:2" x14ac:dyDescent="0.3">
      <c r="A243" s="61">
        <v>41699</v>
      </c>
      <c r="B243" s="60">
        <v>0.32625351031602301</v>
      </c>
    </row>
    <row r="244" spans="1:2" x14ac:dyDescent="0.3">
      <c r="A244" s="61">
        <v>41730</v>
      </c>
      <c r="B244" s="60">
        <v>0.60834246085771448</v>
      </c>
    </row>
    <row r="245" spans="1:2" x14ac:dyDescent="0.3">
      <c r="A245" s="61">
        <v>41760</v>
      </c>
      <c r="B245" s="60">
        <v>0.51772186057569047</v>
      </c>
    </row>
    <row r="246" spans="1:2" x14ac:dyDescent="0.3">
      <c r="A246" s="61">
        <v>41791</v>
      </c>
      <c r="B246" s="60">
        <v>0.69602274819196752</v>
      </c>
    </row>
    <row r="247" spans="1:2" x14ac:dyDescent="0.3">
      <c r="A247" s="61">
        <v>41821</v>
      </c>
      <c r="B247" s="60">
        <v>0.58200026142297212</v>
      </c>
    </row>
    <row r="248" spans="1:2" x14ac:dyDescent="0.3">
      <c r="A248" s="61">
        <v>41852</v>
      </c>
      <c r="B248" s="60">
        <v>0.56731404248822848</v>
      </c>
    </row>
    <row r="249" spans="1:2" x14ac:dyDescent="0.3">
      <c r="A249" s="61">
        <v>41883</v>
      </c>
      <c r="B249" s="60">
        <v>0.41870764462459137</v>
      </c>
    </row>
    <row r="250" spans="1:2" x14ac:dyDescent="0.3">
      <c r="A250" s="61">
        <v>41913</v>
      </c>
      <c r="B250" s="60">
        <v>0.60257108993797359</v>
      </c>
    </row>
    <row r="251" spans="1:2" x14ac:dyDescent="0.3">
      <c r="A251" s="61">
        <v>41944</v>
      </c>
      <c r="B251" s="60">
        <v>0.66152059963691712</v>
      </c>
    </row>
    <row r="252" spans="1:2" x14ac:dyDescent="0.3">
      <c r="A252" s="61">
        <v>41974</v>
      </c>
      <c r="B252" s="60">
        <v>0.72790571974260732</v>
      </c>
    </row>
    <row r="253" spans="1:2" x14ac:dyDescent="0.3">
      <c r="A253" s="61">
        <v>42005</v>
      </c>
      <c r="B253" s="60">
        <v>0.72826961036288373</v>
      </c>
    </row>
    <row r="254" spans="1:2" x14ac:dyDescent="0.3">
      <c r="A254" s="61">
        <v>42036</v>
      </c>
      <c r="B254" s="60">
        <v>0.84050856371906768</v>
      </c>
    </row>
    <row r="255" spans="1:2" x14ac:dyDescent="0.3">
      <c r="A255" s="61">
        <v>42064</v>
      </c>
      <c r="B255" s="60">
        <v>0.85911469199153812</v>
      </c>
    </row>
    <row r="256" spans="1:2" x14ac:dyDescent="0.3">
      <c r="A256" s="61">
        <v>42095</v>
      </c>
      <c r="B256" s="60">
        <v>0.76934979582821217</v>
      </c>
    </row>
    <row r="257" spans="1:2" x14ac:dyDescent="0.3">
      <c r="A257" s="61">
        <v>42125</v>
      </c>
      <c r="B257" s="60">
        <v>0.85510256598917966</v>
      </c>
    </row>
    <row r="258" spans="1:2" x14ac:dyDescent="0.3">
      <c r="A258" s="61">
        <v>42156</v>
      </c>
      <c r="B258" s="60">
        <v>0.63141349335106656</v>
      </c>
    </row>
    <row r="259" spans="1:2" x14ac:dyDescent="0.3">
      <c r="A259" s="61">
        <v>42186</v>
      </c>
      <c r="B259" s="60">
        <v>1.0904574152435218</v>
      </c>
    </row>
    <row r="260" spans="1:2" x14ac:dyDescent="0.3">
      <c r="A260" s="61">
        <v>42217</v>
      </c>
      <c r="B260" s="60">
        <v>1.0261550981441401</v>
      </c>
    </row>
    <row r="261" spans="1:2" x14ac:dyDescent="0.3">
      <c r="A261" s="61">
        <v>42248</v>
      </c>
      <c r="B261" s="60">
        <v>1.343121053496465</v>
      </c>
    </row>
    <row r="262" spans="1:2" x14ac:dyDescent="0.3">
      <c r="A262" s="61">
        <v>42278</v>
      </c>
      <c r="B262" s="60">
        <v>1.2254972129852806</v>
      </c>
    </row>
    <row r="263" spans="1:2" x14ac:dyDescent="0.3">
      <c r="A263" s="61">
        <v>42309</v>
      </c>
      <c r="B263" s="60">
        <v>1.1522576875194013</v>
      </c>
    </row>
    <row r="264" spans="1:2" x14ac:dyDescent="0.3">
      <c r="A264" s="61">
        <v>42339</v>
      </c>
      <c r="B264" s="60">
        <v>1.1430854313112098</v>
      </c>
    </row>
    <row r="265" spans="1:2" x14ac:dyDescent="0.3">
      <c r="A265" s="61">
        <v>42370</v>
      </c>
      <c r="B265" s="60">
        <v>1.5018187107828596</v>
      </c>
    </row>
    <row r="266" spans="1:2" x14ac:dyDescent="0.3">
      <c r="A266" s="61">
        <v>42401</v>
      </c>
      <c r="B266" s="60">
        <v>1.4310247030564129</v>
      </c>
    </row>
    <row r="267" spans="1:2" x14ac:dyDescent="0.3">
      <c r="A267" s="61">
        <v>42430</v>
      </c>
      <c r="B267" s="60">
        <v>1.5828932608633715</v>
      </c>
    </row>
    <row r="268" spans="1:2" x14ac:dyDescent="0.3">
      <c r="A268" s="61">
        <v>42461</v>
      </c>
      <c r="B268" s="60">
        <v>1.5904934169207345</v>
      </c>
    </row>
    <row r="269" spans="1:2" x14ac:dyDescent="0.3">
      <c r="A269" s="61">
        <v>42491</v>
      </c>
      <c r="B269" s="60">
        <v>1.4803752916151847</v>
      </c>
    </row>
    <row r="270" spans="1:2" x14ac:dyDescent="0.3">
      <c r="A270" s="61">
        <v>42522</v>
      </c>
      <c r="B270" s="60">
        <v>1.6279223032545564</v>
      </c>
    </row>
    <row r="271" spans="1:2" x14ac:dyDescent="0.3">
      <c r="A271" s="61">
        <v>42552</v>
      </c>
      <c r="B271" s="60">
        <v>1.4019441326106625</v>
      </c>
    </row>
    <row r="272" spans="1:2" x14ac:dyDescent="0.3">
      <c r="A272" s="61">
        <v>42583</v>
      </c>
      <c r="B272" s="60">
        <v>1.3595469546010996</v>
      </c>
    </row>
    <row r="273" spans="1:2" x14ac:dyDescent="0.3">
      <c r="A273" s="61">
        <v>42614</v>
      </c>
      <c r="B273" s="60">
        <v>1.2546807031053082</v>
      </c>
    </row>
    <row r="274" spans="1:2" x14ac:dyDescent="0.3">
      <c r="A274" s="61">
        <v>42644</v>
      </c>
      <c r="B274" s="60">
        <v>1.4382016174518044</v>
      </c>
    </row>
    <row r="275" spans="1:2" x14ac:dyDescent="0.3">
      <c r="A275" s="61">
        <v>42675</v>
      </c>
      <c r="B275" s="60">
        <v>1.4963100691571636</v>
      </c>
    </row>
    <row r="276" spans="1:2" x14ac:dyDescent="0.3">
      <c r="A276" s="61">
        <v>42705</v>
      </c>
      <c r="B276" s="60">
        <v>1.6148139047383945</v>
      </c>
    </row>
    <row r="277" spans="1:2" x14ac:dyDescent="0.3">
      <c r="A277" s="61">
        <v>42736</v>
      </c>
      <c r="B277" s="60">
        <v>1.5363039169297592</v>
      </c>
    </row>
    <row r="278" spans="1:2" x14ac:dyDescent="0.3">
      <c r="A278" s="61">
        <v>42767</v>
      </c>
      <c r="B278" s="60">
        <v>1.6322449603046394</v>
      </c>
    </row>
    <row r="279" spans="1:2" x14ac:dyDescent="0.3">
      <c r="A279" s="61">
        <v>42795</v>
      </c>
      <c r="B279" s="60">
        <v>1.6683417045761866</v>
      </c>
    </row>
    <row r="280" spans="1:2" x14ac:dyDescent="0.3">
      <c r="A280" s="61">
        <v>42826</v>
      </c>
      <c r="B280" s="60">
        <v>1.772822818064</v>
      </c>
    </row>
    <row r="281" spans="1:2" x14ac:dyDescent="0.3">
      <c r="A281" s="61">
        <v>42856</v>
      </c>
      <c r="B281" s="60">
        <v>1.8530585573284886</v>
      </c>
    </row>
    <row r="282" spans="1:2" x14ac:dyDescent="0.3">
      <c r="A282" s="61">
        <v>42887</v>
      </c>
      <c r="B282" s="60">
        <v>1.8786249165989972</v>
      </c>
    </row>
    <row r="283" spans="1:2" x14ac:dyDescent="0.3">
      <c r="A283" s="61">
        <v>42917</v>
      </c>
      <c r="B283" s="60">
        <v>2.099686856442831</v>
      </c>
    </row>
    <row r="284" spans="1:2" x14ac:dyDescent="0.3">
      <c r="A284" s="61">
        <v>42948</v>
      </c>
      <c r="B284" s="60">
        <v>2.1635052174556315</v>
      </c>
    </row>
    <row r="285" spans="1:2" x14ac:dyDescent="0.3">
      <c r="A285" s="61">
        <v>42979</v>
      </c>
      <c r="B285" s="60">
        <v>1.9410803337764877</v>
      </c>
    </row>
    <row r="286" spans="1:2" x14ac:dyDescent="0.3">
      <c r="A286" s="61">
        <v>43009</v>
      </c>
      <c r="B286" s="60">
        <v>1.8953318467202773</v>
      </c>
    </row>
    <row r="287" spans="1:2" x14ac:dyDescent="0.3">
      <c r="A287" s="61">
        <v>43040</v>
      </c>
      <c r="B287" s="60">
        <v>1.9775076135003646</v>
      </c>
    </row>
    <row r="288" spans="1:2" x14ac:dyDescent="0.3">
      <c r="A288" s="61">
        <v>43070</v>
      </c>
      <c r="B288" s="60">
        <v>1.9305915295310232</v>
      </c>
    </row>
    <row r="289" spans="1:3" x14ac:dyDescent="0.3">
      <c r="A289" s="61">
        <v>43101</v>
      </c>
      <c r="B289" s="60">
        <f>TREND(B13:B288,A13:A288,A289:A348)</f>
        <v>1.2441605074958573</v>
      </c>
    </row>
    <row r="290" spans="1:3" x14ac:dyDescent="0.3">
      <c r="A290" s="61">
        <v>43132</v>
      </c>
      <c r="B290" s="60">
        <f t="shared" ref="B290:B348" si="0">TREND(B14:B289,A14:A289,A290:A349)</f>
        <v>1.248072507047423</v>
      </c>
    </row>
    <row r="291" spans="1:3" x14ac:dyDescent="0.3">
      <c r="A291" s="61">
        <v>43160</v>
      </c>
      <c r="B291" s="60">
        <f t="shared" si="0"/>
        <v>1.2521833563395663</v>
      </c>
    </row>
    <row r="292" spans="1:3" x14ac:dyDescent="0.3">
      <c r="A292" s="61">
        <v>43191</v>
      </c>
      <c r="B292" s="60">
        <f t="shared" si="0"/>
        <v>1.2563149161740359</v>
      </c>
    </row>
    <row r="293" spans="1:3" x14ac:dyDescent="0.3">
      <c r="A293" s="61">
        <v>43221</v>
      </c>
      <c r="B293" s="60">
        <f t="shared" si="0"/>
        <v>1.261788578742836</v>
      </c>
    </row>
    <row r="294" spans="1:3" x14ac:dyDescent="0.3">
      <c r="A294" s="61">
        <v>43252</v>
      </c>
      <c r="B294" s="60">
        <f t="shared" si="0"/>
        <v>1.2690090591835741</v>
      </c>
    </row>
    <row r="295" spans="1:3" x14ac:dyDescent="0.3">
      <c r="A295" s="61">
        <v>43282</v>
      </c>
      <c r="B295" s="60">
        <f t="shared" si="0"/>
        <v>1.2762408635236957</v>
      </c>
    </row>
    <row r="296" spans="1:3" x14ac:dyDescent="0.3">
      <c r="A296" s="61">
        <v>43313</v>
      </c>
      <c r="B296" s="60">
        <f t="shared" si="0"/>
        <v>1.2843121015848757</v>
      </c>
    </row>
    <row r="297" spans="1:3" x14ac:dyDescent="0.3">
      <c r="A297" s="61">
        <v>43344</v>
      </c>
      <c r="B297" s="60">
        <f t="shared" si="0"/>
        <v>1.2935636139376985</v>
      </c>
    </row>
    <row r="298" spans="1:3" x14ac:dyDescent="0.3">
      <c r="A298" s="61">
        <v>43374</v>
      </c>
      <c r="B298" s="60">
        <f t="shared" si="0"/>
        <v>1.3022480914516437</v>
      </c>
    </row>
    <row r="299" spans="1:3" x14ac:dyDescent="0.3">
      <c r="A299" s="61">
        <v>43405</v>
      </c>
      <c r="B299" s="60">
        <f t="shared" si="0"/>
        <v>1.311630121109046</v>
      </c>
    </row>
    <row r="300" spans="1:3" x14ac:dyDescent="0.3">
      <c r="A300" s="61">
        <v>43435</v>
      </c>
      <c r="B300" s="60">
        <f t="shared" si="0"/>
        <v>1.3218063121962489</v>
      </c>
      <c r="C300" s="60">
        <f>AVERAGE(B289:B300)</f>
        <v>1.2767775023988748</v>
      </c>
    </row>
    <row r="301" spans="1:3" x14ac:dyDescent="0.3">
      <c r="A301" s="61">
        <v>43466</v>
      </c>
      <c r="B301" s="60">
        <f t="shared" si="0"/>
        <v>1.3309735898760777</v>
      </c>
    </row>
    <row r="302" spans="1:3" x14ac:dyDescent="0.3">
      <c r="A302" s="61">
        <v>43497</v>
      </c>
      <c r="B302" s="60">
        <f t="shared" si="0"/>
        <v>1.3383615550272168</v>
      </c>
    </row>
    <row r="303" spans="1:3" x14ac:dyDescent="0.3">
      <c r="A303" s="61">
        <v>43525</v>
      </c>
      <c r="B303" s="60">
        <f t="shared" si="0"/>
        <v>1.3432582302591216</v>
      </c>
    </row>
    <row r="304" spans="1:3" x14ac:dyDescent="0.3">
      <c r="A304" s="61">
        <v>43556</v>
      </c>
      <c r="B304" s="60">
        <f t="shared" si="0"/>
        <v>1.3475821736175535</v>
      </c>
    </row>
    <row r="305" spans="1:3" x14ac:dyDescent="0.3">
      <c r="A305" s="61">
        <v>43586</v>
      </c>
      <c r="B305" s="60">
        <f t="shared" si="0"/>
        <v>1.3507790030485984</v>
      </c>
    </row>
    <row r="306" spans="1:3" x14ac:dyDescent="0.3">
      <c r="A306" s="61">
        <v>43617</v>
      </c>
      <c r="B306" s="60">
        <f t="shared" si="0"/>
        <v>1.3533055351533052</v>
      </c>
    </row>
    <row r="307" spans="1:3" x14ac:dyDescent="0.3">
      <c r="A307" s="61">
        <v>43647</v>
      </c>
      <c r="B307" s="60">
        <f t="shared" si="0"/>
        <v>1.3546788895748552</v>
      </c>
    </row>
    <row r="308" spans="1:3" x14ac:dyDescent="0.3">
      <c r="A308" s="61">
        <v>43678</v>
      </c>
      <c r="B308" s="60">
        <f t="shared" si="0"/>
        <v>1.3550492389812225</v>
      </c>
    </row>
    <row r="309" spans="1:3" x14ac:dyDescent="0.3">
      <c r="A309" s="61">
        <v>43709</v>
      </c>
      <c r="B309" s="60">
        <f t="shared" si="0"/>
        <v>1.3526444592357398</v>
      </c>
    </row>
    <row r="310" spans="1:3" x14ac:dyDescent="0.3">
      <c r="A310" s="61">
        <v>43739</v>
      </c>
      <c r="B310" s="60">
        <f t="shared" si="0"/>
        <v>1.3487659234962248</v>
      </c>
    </row>
    <row r="311" spans="1:3" x14ac:dyDescent="0.3">
      <c r="A311" s="61">
        <v>43770</v>
      </c>
      <c r="B311" s="60">
        <f t="shared" si="0"/>
        <v>1.3426569801618375</v>
      </c>
    </row>
    <row r="312" spans="1:3" x14ac:dyDescent="0.3">
      <c r="A312" s="61">
        <v>43800</v>
      </c>
      <c r="B312" s="60">
        <f t="shared" si="0"/>
        <v>1.3350059602941342</v>
      </c>
      <c r="C312" s="60">
        <f>AVERAGE(B301:B312)</f>
        <v>1.3460884615604909</v>
      </c>
    </row>
    <row r="313" spans="1:3" x14ac:dyDescent="0.3">
      <c r="A313" s="61">
        <v>43831</v>
      </c>
      <c r="B313" s="60">
        <f t="shared" si="0"/>
        <v>1.3279036893217024</v>
      </c>
    </row>
    <row r="314" spans="1:3" x14ac:dyDescent="0.3">
      <c r="A314" s="61">
        <v>43862</v>
      </c>
      <c r="B314" s="60">
        <f t="shared" si="0"/>
        <v>1.3235507082365692</v>
      </c>
    </row>
    <row r="315" spans="1:3" x14ac:dyDescent="0.3">
      <c r="A315" s="61">
        <v>43891</v>
      </c>
      <c r="B315" s="60">
        <f t="shared" si="0"/>
        <v>1.3179087161278797</v>
      </c>
    </row>
    <row r="316" spans="1:3" x14ac:dyDescent="0.3">
      <c r="A316" s="61">
        <v>43922</v>
      </c>
      <c r="B316" s="60">
        <f t="shared" si="0"/>
        <v>1.3137117973575361</v>
      </c>
    </row>
    <row r="317" spans="1:3" x14ac:dyDescent="0.3">
      <c r="A317" s="61">
        <v>43952</v>
      </c>
      <c r="B317" s="60">
        <f t="shared" si="0"/>
        <v>1.3103853316237957</v>
      </c>
    </row>
    <row r="318" spans="1:3" x14ac:dyDescent="0.3">
      <c r="A318" s="61">
        <v>43983</v>
      </c>
      <c r="B318" s="60">
        <f t="shared" si="0"/>
        <v>1.3059681372327732</v>
      </c>
    </row>
    <row r="319" spans="1:3" x14ac:dyDescent="0.3">
      <c r="A319" s="61">
        <v>44013</v>
      </c>
      <c r="B319" s="60">
        <f t="shared" si="0"/>
        <v>1.3028178900361445</v>
      </c>
    </row>
    <row r="320" spans="1:3" x14ac:dyDescent="0.3">
      <c r="A320" s="61">
        <v>44044</v>
      </c>
      <c r="B320" s="60">
        <f t="shared" si="0"/>
        <v>1.2990720538684482</v>
      </c>
    </row>
    <row r="321" spans="1:3" x14ac:dyDescent="0.3">
      <c r="A321" s="61">
        <v>44075</v>
      </c>
      <c r="B321" s="60">
        <f t="shared" si="0"/>
        <v>1.2957504464402096</v>
      </c>
    </row>
    <row r="322" spans="1:3" x14ac:dyDescent="0.3">
      <c r="A322" s="61">
        <v>44105</v>
      </c>
      <c r="B322" s="60">
        <f t="shared" si="0"/>
        <v>1.2957132312706041</v>
      </c>
    </row>
    <row r="323" spans="1:3" x14ac:dyDescent="0.3">
      <c r="A323" s="61">
        <v>44136</v>
      </c>
      <c r="B323" s="60">
        <f t="shared" si="0"/>
        <v>1.2953052608205782</v>
      </c>
    </row>
    <row r="324" spans="1:3" x14ac:dyDescent="0.3">
      <c r="A324" s="61">
        <v>44166</v>
      </c>
      <c r="B324" s="60">
        <f t="shared" si="0"/>
        <v>1.2939576289446415</v>
      </c>
      <c r="C324" s="60">
        <f>AVERAGE(B313:B324)</f>
        <v>1.3068370742734066</v>
      </c>
    </row>
    <row r="325" spans="1:3" x14ac:dyDescent="0.3">
      <c r="A325" s="61">
        <v>44197</v>
      </c>
      <c r="B325" s="60">
        <f t="shared" si="0"/>
        <v>1.2928922038958282</v>
      </c>
    </row>
    <row r="326" spans="1:3" x14ac:dyDescent="0.3">
      <c r="A326" s="61">
        <v>44228</v>
      </c>
      <c r="B326" s="60">
        <f t="shared" si="0"/>
        <v>1.2884188485647081</v>
      </c>
    </row>
    <row r="327" spans="1:3" x14ac:dyDescent="0.3">
      <c r="A327" s="61">
        <v>44256</v>
      </c>
      <c r="B327" s="60">
        <f t="shared" si="0"/>
        <v>1.283706736024071</v>
      </c>
    </row>
    <row r="328" spans="1:3" x14ac:dyDescent="0.3">
      <c r="A328" s="61">
        <v>44287</v>
      </c>
      <c r="B328" s="60">
        <f t="shared" si="0"/>
        <v>1.2779100524647404</v>
      </c>
    </row>
    <row r="329" spans="1:3" x14ac:dyDescent="0.3">
      <c r="A329" s="61">
        <v>44317</v>
      </c>
      <c r="B329" s="60">
        <f t="shared" si="0"/>
        <v>1.2705420735119159</v>
      </c>
    </row>
    <row r="330" spans="1:3" x14ac:dyDescent="0.3">
      <c r="A330" s="61">
        <v>44348</v>
      </c>
      <c r="B330" s="60">
        <f t="shared" si="0"/>
        <v>1.2641885098525127</v>
      </c>
    </row>
    <row r="331" spans="1:3" x14ac:dyDescent="0.3">
      <c r="A331" s="61">
        <v>44378</v>
      </c>
      <c r="B331" s="60">
        <f t="shared" si="0"/>
        <v>1.2563949154816052</v>
      </c>
    </row>
    <row r="332" spans="1:3" x14ac:dyDescent="0.3">
      <c r="A332" s="61">
        <v>44409</v>
      </c>
      <c r="B332" s="60">
        <f t="shared" si="0"/>
        <v>1.2470929800961259</v>
      </c>
    </row>
    <row r="333" spans="1:3" x14ac:dyDescent="0.3">
      <c r="A333" s="61">
        <v>44440</v>
      </c>
      <c r="B333" s="60">
        <f t="shared" si="0"/>
        <v>1.2377612182469249</v>
      </c>
    </row>
    <row r="334" spans="1:3" x14ac:dyDescent="0.3">
      <c r="A334" s="61">
        <v>44470</v>
      </c>
      <c r="B334" s="60">
        <f t="shared" si="0"/>
        <v>1.2285009345270927</v>
      </c>
    </row>
    <row r="335" spans="1:3" x14ac:dyDescent="0.3">
      <c r="A335" s="61">
        <v>44501</v>
      </c>
      <c r="B335" s="60">
        <f t="shared" si="0"/>
        <v>1.2173198456564884</v>
      </c>
    </row>
    <row r="336" spans="1:3" x14ac:dyDescent="0.3">
      <c r="A336" s="61">
        <v>44531</v>
      </c>
      <c r="B336" s="60">
        <f t="shared" si="0"/>
        <v>1.2060382817860342</v>
      </c>
      <c r="C336" s="60">
        <f>AVERAGE(B325:B336)</f>
        <v>1.2558972166756706</v>
      </c>
    </row>
    <row r="337" spans="1:3" x14ac:dyDescent="0.3">
      <c r="A337" s="61">
        <v>44562</v>
      </c>
      <c r="B337" s="60">
        <f t="shared" si="0"/>
        <v>1.1940303605201017</v>
      </c>
    </row>
    <row r="338" spans="1:3" x14ac:dyDescent="0.3">
      <c r="A338" s="61">
        <v>44593</v>
      </c>
      <c r="B338" s="60">
        <f t="shared" si="0"/>
        <v>1.1854616045948532</v>
      </c>
    </row>
    <row r="339" spans="1:3" x14ac:dyDescent="0.3">
      <c r="A339" s="61">
        <v>44621</v>
      </c>
      <c r="B339" s="60">
        <f t="shared" si="0"/>
        <v>1.1780068669852397</v>
      </c>
    </row>
    <row r="340" spans="1:3" x14ac:dyDescent="0.3">
      <c r="A340" s="61">
        <v>44652</v>
      </c>
      <c r="B340" s="60">
        <f t="shared" si="0"/>
        <v>1.1707194097637752</v>
      </c>
    </row>
    <row r="341" spans="1:3" x14ac:dyDescent="0.3">
      <c r="A341" s="61">
        <v>44682</v>
      </c>
      <c r="B341" s="60">
        <f t="shared" si="0"/>
        <v>1.1635029657576026</v>
      </c>
    </row>
    <row r="342" spans="1:3" x14ac:dyDescent="0.3">
      <c r="A342" s="61">
        <v>44713</v>
      </c>
      <c r="B342" s="60">
        <f t="shared" si="0"/>
        <v>1.1566148937841847</v>
      </c>
    </row>
    <row r="343" spans="1:3" x14ac:dyDescent="0.3">
      <c r="A343" s="61">
        <v>44743</v>
      </c>
      <c r="B343" s="60">
        <f t="shared" si="0"/>
        <v>1.1508616934226001</v>
      </c>
    </row>
    <row r="344" spans="1:3" x14ac:dyDescent="0.3">
      <c r="A344" s="61">
        <v>44774</v>
      </c>
      <c r="B344" s="60">
        <f t="shared" si="0"/>
        <v>1.1448942932341017</v>
      </c>
    </row>
    <row r="345" spans="1:3" x14ac:dyDescent="0.3">
      <c r="A345" s="61">
        <v>44805</v>
      </c>
      <c r="B345" s="60">
        <f t="shared" si="0"/>
        <v>1.1389722425848836</v>
      </c>
    </row>
    <row r="346" spans="1:3" x14ac:dyDescent="0.3">
      <c r="A346" s="61">
        <v>44835</v>
      </c>
      <c r="B346" s="60">
        <f t="shared" si="0"/>
        <v>1.1340782560535505</v>
      </c>
    </row>
    <row r="347" spans="1:3" x14ac:dyDescent="0.3">
      <c r="A347" s="61">
        <v>44866</v>
      </c>
      <c r="B347" s="60">
        <f t="shared" si="0"/>
        <v>1.1296659537570126</v>
      </c>
    </row>
    <row r="348" spans="1:3" x14ac:dyDescent="0.3">
      <c r="A348" s="61">
        <v>44896</v>
      </c>
      <c r="B348" s="60">
        <f t="shared" si="0"/>
        <v>1.1256242878583214</v>
      </c>
      <c r="C348" s="60">
        <f>AVERAGE(B337:B348)</f>
        <v>1.1560360690263523</v>
      </c>
    </row>
    <row r="349" spans="1:3" x14ac:dyDescent="0.3">
      <c r="A349" s="61"/>
    </row>
    <row r="350" spans="1:3" x14ac:dyDescent="0.3">
      <c r="A350" s="61"/>
    </row>
    <row r="351" spans="1:3" x14ac:dyDescent="0.3">
      <c r="A351" s="61"/>
    </row>
    <row r="352" spans="1:3" x14ac:dyDescent="0.3">
      <c r="A352" s="61"/>
    </row>
    <row r="353" spans="1:1" x14ac:dyDescent="0.3">
      <c r="A353" s="61"/>
    </row>
    <row r="354" spans="1:1" x14ac:dyDescent="0.3">
      <c r="A354" s="61"/>
    </row>
    <row r="355" spans="1:1" x14ac:dyDescent="0.3">
      <c r="A355" s="61"/>
    </row>
    <row r="356" spans="1:1" x14ac:dyDescent="0.3">
      <c r="A356" s="61"/>
    </row>
    <row r="357" spans="1:1" x14ac:dyDescent="0.3">
      <c r="A357" s="61"/>
    </row>
    <row r="358" spans="1:1" x14ac:dyDescent="0.3">
      <c r="A358" s="61"/>
    </row>
    <row r="359" spans="1:1" x14ac:dyDescent="0.3">
      <c r="A359" s="61"/>
    </row>
    <row r="360" spans="1:1" x14ac:dyDescent="0.3">
      <c r="A360" s="61"/>
    </row>
    <row r="361" spans="1:1" x14ac:dyDescent="0.3">
      <c r="A361" s="61"/>
    </row>
    <row r="362" spans="1:1" x14ac:dyDescent="0.3">
      <c r="A362" s="61"/>
    </row>
    <row r="363" spans="1:1" x14ac:dyDescent="0.3">
      <c r="A363" s="61"/>
    </row>
    <row r="364" spans="1:1" x14ac:dyDescent="0.3">
      <c r="A364" s="61"/>
    </row>
    <row r="365" spans="1:1" x14ac:dyDescent="0.3">
      <c r="A365" s="61"/>
    </row>
    <row r="366" spans="1:1" x14ac:dyDescent="0.3">
      <c r="A366" s="61"/>
    </row>
    <row r="367" spans="1:1" x14ac:dyDescent="0.3">
      <c r="A367" s="61"/>
    </row>
    <row r="368" spans="1:1" x14ac:dyDescent="0.3">
      <c r="A368" s="61"/>
    </row>
    <row r="369" spans="1:1" x14ac:dyDescent="0.3">
      <c r="A369" s="61"/>
    </row>
    <row r="370" spans="1:1" x14ac:dyDescent="0.3">
      <c r="A370" s="61"/>
    </row>
    <row r="371" spans="1:1" x14ac:dyDescent="0.3">
      <c r="A371" s="61"/>
    </row>
    <row r="372" spans="1:1" x14ac:dyDescent="0.3">
      <c r="A372" s="61"/>
    </row>
    <row r="373" spans="1:1" x14ac:dyDescent="0.3">
      <c r="A373" s="61"/>
    </row>
    <row r="374" spans="1:1" x14ac:dyDescent="0.3">
      <c r="A374" s="61"/>
    </row>
    <row r="375" spans="1:1" x14ac:dyDescent="0.3">
      <c r="A375" s="61"/>
    </row>
    <row r="376" spans="1:1" x14ac:dyDescent="0.3">
      <c r="A376" s="61"/>
    </row>
    <row r="377" spans="1:1" x14ac:dyDescent="0.3">
      <c r="A377" s="61"/>
    </row>
    <row r="378" spans="1:1" x14ac:dyDescent="0.3">
      <c r="A378" s="61"/>
    </row>
    <row r="379" spans="1:1" x14ac:dyDescent="0.3">
      <c r="A379" s="61"/>
    </row>
    <row r="380" spans="1:1" x14ac:dyDescent="0.3">
      <c r="A380" s="61"/>
    </row>
    <row r="381" spans="1:1" x14ac:dyDescent="0.3">
      <c r="A381" s="61"/>
    </row>
    <row r="382" spans="1:1" x14ac:dyDescent="0.3">
      <c r="A382" s="61"/>
    </row>
    <row r="383" spans="1:1" x14ac:dyDescent="0.3">
      <c r="A383" s="61"/>
    </row>
    <row r="384" spans="1:1" x14ac:dyDescent="0.3">
      <c r="A384" s="61"/>
    </row>
    <row r="385" spans="1:1" x14ac:dyDescent="0.3">
      <c r="A385" s="61"/>
    </row>
    <row r="386" spans="1:1" x14ac:dyDescent="0.3">
      <c r="A386" s="61"/>
    </row>
    <row r="387" spans="1:1" x14ac:dyDescent="0.3">
      <c r="A387" s="61"/>
    </row>
    <row r="388" spans="1:1" x14ac:dyDescent="0.3">
      <c r="A388" s="61"/>
    </row>
    <row r="389" spans="1:1" x14ac:dyDescent="0.3">
      <c r="A389" s="61"/>
    </row>
    <row r="390" spans="1:1" x14ac:dyDescent="0.3">
      <c r="A390" s="61"/>
    </row>
    <row r="391" spans="1:1" x14ac:dyDescent="0.3">
      <c r="A391" s="61"/>
    </row>
    <row r="392" spans="1:1" x14ac:dyDescent="0.3">
      <c r="A392" s="61"/>
    </row>
    <row r="393" spans="1:1" x14ac:dyDescent="0.3">
      <c r="A393" s="61"/>
    </row>
    <row r="394" spans="1:1" x14ac:dyDescent="0.3">
      <c r="A394" s="61"/>
    </row>
    <row r="395" spans="1:1" x14ac:dyDescent="0.3">
      <c r="A395" s="61"/>
    </row>
    <row r="396" spans="1:1" x14ac:dyDescent="0.3">
      <c r="A396" s="61"/>
    </row>
    <row r="397" spans="1:1" x14ac:dyDescent="0.3">
      <c r="A397" s="61"/>
    </row>
    <row r="398" spans="1:1" x14ac:dyDescent="0.3">
      <c r="A398" s="61"/>
    </row>
    <row r="399" spans="1:1" x14ac:dyDescent="0.3">
      <c r="A399" s="61"/>
    </row>
    <row r="400" spans="1:1" x14ac:dyDescent="0.3">
      <c r="A400" s="61"/>
    </row>
    <row r="401" spans="1:1" x14ac:dyDescent="0.3">
      <c r="A401" s="61"/>
    </row>
    <row r="402" spans="1:1" x14ac:dyDescent="0.3">
      <c r="A402" s="61"/>
    </row>
    <row r="403" spans="1:1" x14ac:dyDescent="0.3">
      <c r="A403" s="61"/>
    </row>
    <row r="404" spans="1:1" x14ac:dyDescent="0.3">
      <c r="A404" s="61"/>
    </row>
    <row r="405" spans="1:1" x14ac:dyDescent="0.3">
      <c r="A405" s="61"/>
    </row>
    <row r="406" spans="1:1" x14ac:dyDescent="0.3">
      <c r="A406" s="61"/>
    </row>
    <row r="407" spans="1:1" x14ac:dyDescent="0.3">
      <c r="A407" s="61"/>
    </row>
    <row r="408" spans="1:1" x14ac:dyDescent="0.3">
      <c r="A408" s="61"/>
    </row>
    <row r="409" spans="1:1" x14ac:dyDescent="0.3">
      <c r="A409" s="61"/>
    </row>
    <row r="410" spans="1:1" x14ac:dyDescent="0.3">
      <c r="A410" s="61"/>
    </row>
    <row r="411" spans="1:1" x14ac:dyDescent="0.3">
      <c r="A411" s="61"/>
    </row>
    <row r="412" spans="1:1" x14ac:dyDescent="0.3">
      <c r="A412" s="61"/>
    </row>
    <row r="413" spans="1:1" x14ac:dyDescent="0.3">
      <c r="A413" s="61"/>
    </row>
    <row r="414" spans="1:1" x14ac:dyDescent="0.3">
      <c r="A414" s="61"/>
    </row>
    <row r="415" spans="1:1" x14ac:dyDescent="0.3">
      <c r="A415" s="61"/>
    </row>
    <row r="416" spans="1:1" x14ac:dyDescent="0.3">
      <c r="A416" s="61"/>
    </row>
    <row r="417" spans="1:1" x14ac:dyDescent="0.3">
      <c r="A417" s="61"/>
    </row>
    <row r="418" spans="1:1" x14ac:dyDescent="0.3">
      <c r="A418" s="61"/>
    </row>
    <row r="419" spans="1:1" x14ac:dyDescent="0.3">
      <c r="A419" s="61"/>
    </row>
    <row r="420" spans="1:1" x14ac:dyDescent="0.3">
      <c r="A420" s="61"/>
    </row>
    <row r="421" spans="1:1" x14ac:dyDescent="0.3">
      <c r="A421" s="61"/>
    </row>
    <row r="422" spans="1:1" x14ac:dyDescent="0.3">
      <c r="A422" s="61"/>
    </row>
    <row r="423" spans="1:1" x14ac:dyDescent="0.3">
      <c r="A423" s="61"/>
    </row>
    <row r="424" spans="1:1" x14ac:dyDescent="0.3">
      <c r="A424" s="61"/>
    </row>
    <row r="425" spans="1:1" x14ac:dyDescent="0.3">
      <c r="A425" s="61"/>
    </row>
    <row r="426" spans="1:1" x14ac:dyDescent="0.3">
      <c r="A426" s="61"/>
    </row>
    <row r="427" spans="1:1" x14ac:dyDescent="0.3">
      <c r="A427" s="61"/>
    </row>
    <row r="428" spans="1:1" x14ac:dyDescent="0.3">
      <c r="A428" s="61"/>
    </row>
    <row r="429" spans="1:1" x14ac:dyDescent="0.3">
      <c r="A429" s="61"/>
    </row>
    <row r="430" spans="1:1" x14ac:dyDescent="0.3">
      <c r="A430" s="61"/>
    </row>
    <row r="431" spans="1:1" x14ac:dyDescent="0.3">
      <c r="A431" s="61"/>
    </row>
    <row r="432" spans="1:1" x14ac:dyDescent="0.3">
      <c r="A432" s="61"/>
    </row>
    <row r="433" spans="1:1" x14ac:dyDescent="0.3">
      <c r="A433" s="61"/>
    </row>
    <row r="434" spans="1:1" x14ac:dyDescent="0.3">
      <c r="A434" s="61"/>
    </row>
    <row r="435" spans="1:1" x14ac:dyDescent="0.3">
      <c r="A435" s="61"/>
    </row>
    <row r="436" spans="1:1" x14ac:dyDescent="0.3">
      <c r="A436" s="61"/>
    </row>
    <row r="437" spans="1:1" x14ac:dyDescent="0.3">
      <c r="A437" s="61"/>
    </row>
    <row r="438" spans="1:1" x14ac:dyDescent="0.3">
      <c r="A438" s="61"/>
    </row>
    <row r="439" spans="1:1" x14ac:dyDescent="0.3">
      <c r="A439" s="61"/>
    </row>
    <row r="440" spans="1:1" x14ac:dyDescent="0.3">
      <c r="A440" s="61"/>
    </row>
    <row r="441" spans="1:1" x14ac:dyDescent="0.3">
      <c r="A441" s="61"/>
    </row>
    <row r="442" spans="1:1" x14ac:dyDescent="0.3">
      <c r="A442" s="61"/>
    </row>
    <row r="443" spans="1:1" x14ac:dyDescent="0.3">
      <c r="A443" s="61"/>
    </row>
    <row r="444" spans="1:1" x14ac:dyDescent="0.3">
      <c r="A444" s="61"/>
    </row>
    <row r="445" spans="1:1" x14ac:dyDescent="0.3">
      <c r="A445" s="61"/>
    </row>
    <row r="446" spans="1:1" x14ac:dyDescent="0.3">
      <c r="A446" s="61"/>
    </row>
    <row r="447" spans="1:1" x14ac:dyDescent="0.3">
      <c r="A447" s="61"/>
    </row>
    <row r="448" spans="1:1" x14ac:dyDescent="0.3">
      <c r="A448" s="61"/>
    </row>
    <row r="449" spans="1:1" x14ac:dyDescent="0.3">
      <c r="A449" s="61"/>
    </row>
    <row r="450" spans="1:1" x14ac:dyDescent="0.3">
      <c r="A450" s="61"/>
    </row>
    <row r="451" spans="1:1" x14ac:dyDescent="0.3">
      <c r="A451" s="61"/>
    </row>
    <row r="452" spans="1:1" x14ac:dyDescent="0.3">
      <c r="A452" s="61"/>
    </row>
    <row r="453" spans="1:1" x14ac:dyDescent="0.3">
      <c r="A453" s="61"/>
    </row>
    <row r="454" spans="1:1" x14ac:dyDescent="0.3">
      <c r="A454" s="61"/>
    </row>
    <row r="455" spans="1:1" x14ac:dyDescent="0.3">
      <c r="A455" s="61"/>
    </row>
    <row r="456" spans="1:1" x14ac:dyDescent="0.3">
      <c r="A456" s="61"/>
    </row>
    <row r="457" spans="1:1" x14ac:dyDescent="0.3">
      <c r="A457" s="61"/>
    </row>
    <row r="458" spans="1:1" x14ac:dyDescent="0.3">
      <c r="A458" s="61"/>
    </row>
    <row r="459" spans="1:1" x14ac:dyDescent="0.3">
      <c r="A459" s="61"/>
    </row>
    <row r="460" spans="1:1" x14ac:dyDescent="0.3">
      <c r="A460" s="61"/>
    </row>
    <row r="461" spans="1:1" x14ac:dyDescent="0.3">
      <c r="A461" s="61"/>
    </row>
    <row r="462" spans="1:1" x14ac:dyDescent="0.3">
      <c r="A462" s="61"/>
    </row>
    <row r="463" spans="1:1" x14ac:dyDescent="0.3">
      <c r="A463" s="61"/>
    </row>
    <row r="464" spans="1:1" x14ac:dyDescent="0.3">
      <c r="A464" s="61"/>
    </row>
    <row r="465" spans="1:1" x14ac:dyDescent="0.3">
      <c r="A465" s="61"/>
    </row>
    <row r="466" spans="1:1" x14ac:dyDescent="0.3">
      <c r="A466" s="61"/>
    </row>
    <row r="467" spans="1:1" x14ac:dyDescent="0.3">
      <c r="A467" s="61"/>
    </row>
    <row r="468" spans="1:1" x14ac:dyDescent="0.3">
      <c r="A468" s="61"/>
    </row>
    <row r="469" spans="1:1" x14ac:dyDescent="0.3">
      <c r="A469" s="61"/>
    </row>
    <row r="470" spans="1:1" x14ac:dyDescent="0.3">
      <c r="A470" s="61"/>
    </row>
    <row r="471" spans="1:1" x14ac:dyDescent="0.3">
      <c r="A471" s="61"/>
    </row>
    <row r="472" spans="1:1" x14ac:dyDescent="0.3">
      <c r="A472" s="61"/>
    </row>
    <row r="473" spans="1:1" x14ac:dyDescent="0.3">
      <c r="A473" s="61"/>
    </row>
    <row r="474" spans="1:1" x14ac:dyDescent="0.3">
      <c r="A474" s="61"/>
    </row>
    <row r="475" spans="1:1" x14ac:dyDescent="0.3">
      <c r="A475" s="61"/>
    </row>
    <row r="476" spans="1:1" x14ac:dyDescent="0.3">
      <c r="A476" s="61"/>
    </row>
    <row r="477" spans="1:1" x14ac:dyDescent="0.3">
      <c r="A477" s="61"/>
    </row>
    <row r="478" spans="1:1" x14ac:dyDescent="0.3">
      <c r="A478" s="61"/>
    </row>
    <row r="479" spans="1:1" x14ac:dyDescent="0.3">
      <c r="A479" s="61"/>
    </row>
    <row r="480" spans="1:1" x14ac:dyDescent="0.3">
      <c r="A480" s="61"/>
    </row>
    <row r="481" spans="1:1" x14ac:dyDescent="0.3">
      <c r="A481" s="61"/>
    </row>
    <row r="482" spans="1:1" x14ac:dyDescent="0.3">
      <c r="A482" s="61"/>
    </row>
    <row r="483" spans="1:1" x14ac:dyDescent="0.3">
      <c r="A483" s="61"/>
    </row>
    <row r="484" spans="1:1" x14ac:dyDescent="0.3">
      <c r="A484" s="61"/>
    </row>
    <row r="485" spans="1:1" x14ac:dyDescent="0.3">
      <c r="A485" s="61"/>
    </row>
    <row r="486" spans="1:1" x14ac:dyDescent="0.3">
      <c r="A486" s="61"/>
    </row>
    <row r="487" spans="1:1" x14ac:dyDescent="0.3">
      <c r="A487" s="61"/>
    </row>
    <row r="488" spans="1:1" x14ac:dyDescent="0.3">
      <c r="A488" s="61"/>
    </row>
    <row r="489" spans="1:1" x14ac:dyDescent="0.3">
      <c r="A489" s="61"/>
    </row>
    <row r="490" spans="1:1" x14ac:dyDescent="0.3">
      <c r="A490" s="61"/>
    </row>
    <row r="491" spans="1:1" x14ac:dyDescent="0.3">
      <c r="A491" s="61"/>
    </row>
    <row r="492" spans="1:1" x14ac:dyDescent="0.3">
      <c r="A492" s="61"/>
    </row>
    <row r="493" spans="1:1" x14ac:dyDescent="0.3">
      <c r="A493" s="61"/>
    </row>
    <row r="494" spans="1:1" x14ac:dyDescent="0.3">
      <c r="A494" s="61"/>
    </row>
    <row r="495" spans="1:1" x14ac:dyDescent="0.3">
      <c r="A495" s="61"/>
    </row>
    <row r="496" spans="1:1" x14ac:dyDescent="0.3">
      <c r="A496" s="61"/>
    </row>
    <row r="497" spans="1:1" x14ac:dyDescent="0.3">
      <c r="A497" s="61"/>
    </row>
    <row r="498" spans="1:1" x14ac:dyDescent="0.3">
      <c r="A498" s="61"/>
    </row>
    <row r="499" spans="1:1" x14ac:dyDescent="0.3">
      <c r="A499" s="61"/>
    </row>
    <row r="500" spans="1:1" x14ac:dyDescent="0.3">
      <c r="A500" s="61"/>
    </row>
    <row r="501" spans="1:1" x14ac:dyDescent="0.3">
      <c r="A501" s="61"/>
    </row>
    <row r="502" spans="1:1" x14ac:dyDescent="0.3">
      <c r="A502" s="61"/>
    </row>
    <row r="503" spans="1:1" x14ac:dyDescent="0.3">
      <c r="A503" s="61"/>
    </row>
    <row r="504" spans="1:1" x14ac:dyDescent="0.3">
      <c r="A504" s="61"/>
    </row>
    <row r="505" spans="1:1" x14ac:dyDescent="0.3">
      <c r="A505" s="61"/>
    </row>
    <row r="506" spans="1:1" x14ac:dyDescent="0.3">
      <c r="A506" s="61"/>
    </row>
    <row r="507" spans="1:1" x14ac:dyDescent="0.3">
      <c r="A507" s="61"/>
    </row>
    <row r="508" spans="1:1" x14ac:dyDescent="0.3">
      <c r="A508" s="61"/>
    </row>
    <row r="509" spans="1:1" x14ac:dyDescent="0.3">
      <c r="A509" s="61"/>
    </row>
    <row r="510" spans="1:1" x14ac:dyDescent="0.3">
      <c r="A510" s="61"/>
    </row>
    <row r="511" spans="1:1" x14ac:dyDescent="0.3">
      <c r="A511" s="61"/>
    </row>
    <row r="512" spans="1:1" x14ac:dyDescent="0.3">
      <c r="A512" s="61"/>
    </row>
    <row r="513" spans="1:1" x14ac:dyDescent="0.3">
      <c r="A513" s="61"/>
    </row>
    <row r="514" spans="1:1" x14ac:dyDescent="0.3">
      <c r="A514" s="61"/>
    </row>
    <row r="515" spans="1:1" x14ac:dyDescent="0.3">
      <c r="A515" s="61"/>
    </row>
    <row r="516" spans="1:1" x14ac:dyDescent="0.3">
      <c r="A516" s="61"/>
    </row>
    <row r="517" spans="1:1" x14ac:dyDescent="0.3">
      <c r="A517" s="61"/>
    </row>
    <row r="518" spans="1:1" x14ac:dyDescent="0.3">
      <c r="A518" s="61"/>
    </row>
    <row r="519" spans="1:1" x14ac:dyDescent="0.3">
      <c r="A519" s="61"/>
    </row>
    <row r="520" spans="1:1" x14ac:dyDescent="0.3">
      <c r="A520" s="61"/>
    </row>
    <row r="521" spans="1:1" x14ac:dyDescent="0.3">
      <c r="A521" s="61"/>
    </row>
    <row r="522" spans="1:1" x14ac:dyDescent="0.3">
      <c r="A522" s="61"/>
    </row>
    <row r="523" spans="1:1" x14ac:dyDescent="0.3">
      <c r="A523" s="61"/>
    </row>
    <row r="524" spans="1:1" x14ac:dyDescent="0.3">
      <c r="A524" s="61"/>
    </row>
    <row r="525" spans="1:1" x14ac:dyDescent="0.3">
      <c r="A525" s="61"/>
    </row>
    <row r="526" spans="1:1" x14ac:dyDescent="0.3">
      <c r="A526" s="61"/>
    </row>
    <row r="527" spans="1:1" x14ac:dyDescent="0.3">
      <c r="A527" s="61"/>
    </row>
    <row r="528" spans="1:1" x14ac:dyDescent="0.3">
      <c r="A528" s="61"/>
    </row>
    <row r="529" spans="1:1" x14ac:dyDescent="0.3">
      <c r="A529" s="61"/>
    </row>
    <row r="530" spans="1:1" x14ac:dyDescent="0.3">
      <c r="A530" s="61"/>
    </row>
    <row r="531" spans="1:1" x14ac:dyDescent="0.3">
      <c r="A531" s="61"/>
    </row>
    <row r="532" spans="1:1" x14ac:dyDescent="0.3">
      <c r="A532" s="61"/>
    </row>
    <row r="533" spans="1:1" x14ac:dyDescent="0.3">
      <c r="A533" s="61"/>
    </row>
    <row r="534" spans="1:1" x14ac:dyDescent="0.3">
      <c r="A534" s="61"/>
    </row>
    <row r="535" spans="1:1" x14ac:dyDescent="0.3">
      <c r="A535" s="61"/>
    </row>
    <row r="536" spans="1:1" x14ac:dyDescent="0.3">
      <c r="A536" s="61"/>
    </row>
    <row r="537" spans="1:1" x14ac:dyDescent="0.3">
      <c r="A537" s="61"/>
    </row>
    <row r="538" spans="1:1" x14ac:dyDescent="0.3">
      <c r="A538" s="61"/>
    </row>
    <row r="539" spans="1:1" x14ac:dyDescent="0.3">
      <c r="A539" s="61"/>
    </row>
    <row r="540" spans="1:1" x14ac:dyDescent="0.3">
      <c r="A540" s="61"/>
    </row>
    <row r="541" spans="1:1" x14ac:dyDescent="0.3">
      <c r="A541" s="61"/>
    </row>
    <row r="542" spans="1:1" x14ac:dyDescent="0.3">
      <c r="A542" s="61"/>
    </row>
    <row r="543" spans="1:1" x14ac:dyDescent="0.3">
      <c r="A543" s="61"/>
    </row>
    <row r="544" spans="1:1" x14ac:dyDescent="0.3">
      <c r="A544" s="61"/>
    </row>
    <row r="545" spans="1:1" x14ac:dyDescent="0.3">
      <c r="A545" s="61"/>
    </row>
    <row r="546" spans="1:1" x14ac:dyDescent="0.3">
      <c r="A546" s="61"/>
    </row>
    <row r="547" spans="1:1" x14ac:dyDescent="0.3">
      <c r="A547" s="61"/>
    </row>
    <row r="548" spans="1:1" x14ac:dyDescent="0.3">
      <c r="A548" s="61"/>
    </row>
    <row r="549" spans="1:1" x14ac:dyDescent="0.3">
      <c r="A549" s="61"/>
    </row>
    <row r="550" spans="1:1" x14ac:dyDescent="0.3">
      <c r="A550" s="61"/>
    </row>
    <row r="551" spans="1:1" x14ac:dyDescent="0.3">
      <c r="A551" s="61"/>
    </row>
    <row r="552" spans="1:1" x14ac:dyDescent="0.3">
      <c r="A552" s="61"/>
    </row>
    <row r="553" spans="1:1" x14ac:dyDescent="0.3">
      <c r="A553" s="61"/>
    </row>
    <row r="554" spans="1:1" x14ac:dyDescent="0.3">
      <c r="A554" s="61"/>
    </row>
    <row r="555" spans="1:1" x14ac:dyDescent="0.3">
      <c r="A555" s="61"/>
    </row>
    <row r="556" spans="1:1" x14ac:dyDescent="0.3">
      <c r="A556" s="61"/>
    </row>
    <row r="557" spans="1:1" x14ac:dyDescent="0.3">
      <c r="A557" s="61"/>
    </row>
    <row r="558" spans="1:1" x14ac:dyDescent="0.3">
      <c r="A558" s="61"/>
    </row>
    <row r="559" spans="1:1" x14ac:dyDescent="0.3">
      <c r="A559" s="61"/>
    </row>
    <row r="560" spans="1:1" x14ac:dyDescent="0.3">
      <c r="A560" s="61"/>
    </row>
    <row r="561" spans="1:1" x14ac:dyDescent="0.3">
      <c r="A561" s="61"/>
    </row>
    <row r="562" spans="1:1" x14ac:dyDescent="0.3">
      <c r="A562" s="61"/>
    </row>
    <row r="563" spans="1:1" x14ac:dyDescent="0.3">
      <c r="A563" s="61"/>
    </row>
    <row r="564" spans="1:1" x14ac:dyDescent="0.3">
      <c r="A564" s="61"/>
    </row>
    <row r="565" spans="1:1" x14ac:dyDescent="0.3">
      <c r="A565" s="61"/>
    </row>
    <row r="566" spans="1:1" x14ac:dyDescent="0.3">
      <c r="A566" s="61"/>
    </row>
    <row r="567" spans="1:1" x14ac:dyDescent="0.3">
      <c r="A567" s="61"/>
    </row>
    <row r="568" spans="1:1" x14ac:dyDescent="0.3">
      <c r="A568" s="61"/>
    </row>
    <row r="569" spans="1:1" x14ac:dyDescent="0.3">
      <c r="A569" s="61"/>
    </row>
    <row r="570" spans="1:1" x14ac:dyDescent="0.3">
      <c r="A570" s="61"/>
    </row>
    <row r="571" spans="1:1" x14ac:dyDescent="0.3">
      <c r="A571" s="61"/>
    </row>
    <row r="572" spans="1:1" x14ac:dyDescent="0.3">
      <c r="A572" s="61"/>
    </row>
    <row r="573" spans="1:1" x14ac:dyDescent="0.3">
      <c r="A573" s="61"/>
    </row>
    <row r="574" spans="1:1" x14ac:dyDescent="0.3">
      <c r="A574" s="61"/>
    </row>
    <row r="575" spans="1:1" x14ac:dyDescent="0.3">
      <c r="A575" s="61"/>
    </row>
    <row r="576" spans="1:1" x14ac:dyDescent="0.3">
      <c r="A576" s="61"/>
    </row>
    <row r="577" spans="1:1" x14ac:dyDescent="0.3">
      <c r="A577" s="61"/>
    </row>
    <row r="578" spans="1:1" x14ac:dyDescent="0.3">
      <c r="A578" s="61"/>
    </row>
    <row r="579" spans="1:1" x14ac:dyDescent="0.3">
      <c r="A579" s="61"/>
    </row>
    <row r="580" spans="1:1" x14ac:dyDescent="0.3">
      <c r="A580" s="61"/>
    </row>
    <row r="581" spans="1:1" x14ac:dyDescent="0.3">
      <c r="A581" s="61"/>
    </row>
    <row r="582" spans="1:1" x14ac:dyDescent="0.3">
      <c r="A582" s="61"/>
    </row>
    <row r="583" spans="1:1" x14ac:dyDescent="0.3">
      <c r="A583" s="61"/>
    </row>
    <row r="584" spans="1:1" x14ac:dyDescent="0.3">
      <c r="A584" s="61"/>
    </row>
    <row r="585" spans="1:1" x14ac:dyDescent="0.3">
      <c r="A585" s="61"/>
    </row>
    <row r="586" spans="1:1" x14ac:dyDescent="0.3">
      <c r="A586" s="61"/>
    </row>
    <row r="587" spans="1:1" x14ac:dyDescent="0.3">
      <c r="A587" s="61"/>
    </row>
    <row r="588" spans="1:1" x14ac:dyDescent="0.3">
      <c r="A588" s="61"/>
    </row>
    <row r="589" spans="1:1" x14ac:dyDescent="0.3">
      <c r="A589" s="61"/>
    </row>
    <row r="590" spans="1:1" x14ac:dyDescent="0.3">
      <c r="A590" s="61"/>
    </row>
  </sheetData>
  <sheetProtection algorithmName="SHA-512" hashValue="oP9dewcZHEtGGuBOoNk5WO7FHATBhOKtuPCHFGYAlaASiRU6so7v9kHt1kJU21bO6ZdHJiT2haE4w5XBvZV1Vw==" saltValue="nzYNqZT3uKgY+kiQMGu+1A==" spinCount="100000" sheet="1" objects="1" scenarios="1"/>
  <mergeCells count="5">
    <mergeCell ref="A4:C4"/>
    <mergeCell ref="A5:C5"/>
    <mergeCell ref="A6:C6"/>
    <mergeCell ref="A7:T7"/>
    <mergeCell ref="D13:G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A690-1D17-40AA-8F68-05855DE81A22}">
  <sheetPr codeName="Blad3">
    <tabColor theme="9" tint="0.79998168889431442"/>
  </sheetPr>
  <dimension ref="C6:C55"/>
  <sheetViews>
    <sheetView showGridLines="0" workbookViewId="0">
      <selection activeCell="C28" sqref="C28"/>
    </sheetView>
  </sheetViews>
  <sheetFormatPr defaultRowHeight="14.4" x14ac:dyDescent="0.3"/>
  <cols>
    <col min="3" max="3" width="110.33203125" customWidth="1"/>
  </cols>
  <sheetData>
    <row r="6" spans="3:3" ht="21.6" customHeight="1" x14ac:dyDescent="0.3">
      <c r="C6" s="47" t="s">
        <v>25</v>
      </c>
    </row>
    <row r="7" spans="3:3" ht="21.6" customHeight="1" x14ac:dyDescent="0.3">
      <c r="C7" s="48" t="s">
        <v>26</v>
      </c>
    </row>
    <row r="8" spans="3:3" ht="21.6" customHeight="1" x14ac:dyDescent="0.3">
      <c r="C8" s="48" t="s">
        <v>27</v>
      </c>
    </row>
    <row r="9" spans="3:3" ht="21.6" customHeight="1" x14ac:dyDescent="0.3">
      <c r="C9" s="49" t="s">
        <v>28</v>
      </c>
    </row>
    <row r="13" spans="3:3" x14ac:dyDescent="0.3">
      <c r="C13" s="46"/>
    </row>
    <row r="14" spans="3:3" x14ac:dyDescent="0.3">
      <c r="C14" s="40"/>
    </row>
    <row r="15" spans="3:3" ht="22.8" x14ac:dyDescent="0.3">
      <c r="C15" s="38" t="s">
        <v>29</v>
      </c>
    </row>
    <row r="16" spans="3:3" x14ac:dyDescent="0.3">
      <c r="C16" s="41"/>
    </row>
    <row r="17" spans="3:3" ht="41.4" x14ac:dyDescent="0.3">
      <c r="C17" s="42" t="s">
        <v>30</v>
      </c>
    </row>
    <row r="18" spans="3:3" x14ac:dyDescent="0.3">
      <c r="C18" s="41"/>
    </row>
    <row r="19" spans="3:3" x14ac:dyDescent="0.3">
      <c r="C19" s="41"/>
    </row>
    <row r="20" spans="3:3" x14ac:dyDescent="0.3">
      <c r="C20" s="37"/>
    </row>
    <row r="21" spans="3:3" ht="39.6" x14ac:dyDescent="0.3">
      <c r="C21" s="41" t="s">
        <v>31</v>
      </c>
    </row>
    <row r="22" spans="3:3" x14ac:dyDescent="0.3">
      <c r="C22" s="37"/>
    </row>
    <row r="23" spans="3:3" ht="26.4" x14ac:dyDescent="0.3">
      <c r="C23" s="41" t="s">
        <v>32</v>
      </c>
    </row>
    <row r="24" spans="3:3" ht="22.8" x14ac:dyDescent="0.3">
      <c r="C24" s="38" t="s">
        <v>22</v>
      </c>
    </row>
    <row r="25" spans="3:3" ht="26.4" x14ac:dyDescent="0.3">
      <c r="C25" s="41" t="s">
        <v>23</v>
      </c>
    </row>
    <row r="26" spans="3:3" ht="39.6" x14ac:dyDescent="0.3">
      <c r="C26" s="41" t="s">
        <v>33</v>
      </c>
    </row>
    <row r="27" spans="3:3" x14ac:dyDescent="0.3">
      <c r="C27" s="41" t="s">
        <v>34</v>
      </c>
    </row>
    <row r="28" spans="3:3" ht="22.8" x14ac:dyDescent="0.3">
      <c r="C28" s="43"/>
    </row>
    <row r="29" spans="3:3" ht="39.6" x14ac:dyDescent="0.3">
      <c r="C29" s="41" t="s">
        <v>35</v>
      </c>
    </row>
    <row r="30" spans="3:3" x14ac:dyDescent="0.3">
      <c r="C30" s="37"/>
    </row>
    <row r="31" spans="3:3" ht="17.399999999999999" x14ac:dyDescent="0.3">
      <c r="C31" s="44" t="s">
        <v>36</v>
      </c>
    </row>
    <row r="32" spans="3:3" ht="26.4" x14ac:dyDescent="0.3">
      <c r="C32" s="41" t="s">
        <v>37</v>
      </c>
    </row>
    <row r="33" spans="3:3" x14ac:dyDescent="0.3">
      <c r="C33" s="37"/>
    </row>
    <row r="34" spans="3:3" ht="17.399999999999999" x14ac:dyDescent="0.3">
      <c r="C34" s="44" t="s">
        <v>38</v>
      </c>
    </row>
    <row r="35" spans="3:3" ht="39.6" x14ac:dyDescent="0.3">
      <c r="C35" s="41" t="s">
        <v>39</v>
      </c>
    </row>
    <row r="36" spans="3:3" x14ac:dyDescent="0.3">
      <c r="C36" s="45"/>
    </row>
    <row r="37" spans="3:3" x14ac:dyDescent="0.3">
      <c r="C37" s="41"/>
    </row>
    <row r="38" spans="3:3" ht="22.8" x14ac:dyDescent="0.3">
      <c r="C38" s="43" t="s">
        <v>48</v>
      </c>
    </row>
    <row r="39" spans="3:3" ht="26.4" x14ac:dyDescent="0.3">
      <c r="C39" s="41" t="s">
        <v>40</v>
      </c>
    </row>
    <row r="40" spans="3:3" x14ac:dyDescent="0.3">
      <c r="C40" s="7"/>
    </row>
    <row r="41" spans="3:3" ht="26.4" x14ac:dyDescent="0.3">
      <c r="C41" s="41" t="s">
        <v>41</v>
      </c>
    </row>
    <row r="42" spans="3:3" x14ac:dyDescent="0.3">
      <c r="C42" s="41" t="s">
        <v>42</v>
      </c>
    </row>
    <row r="43" spans="3:3" x14ac:dyDescent="0.3">
      <c r="C43" s="45"/>
    </row>
    <row r="44" spans="3:3" x14ac:dyDescent="0.3">
      <c r="C44" s="41" t="s">
        <v>43</v>
      </c>
    </row>
    <row r="45" spans="3:3" x14ac:dyDescent="0.3">
      <c r="C45" s="39" t="s">
        <v>44</v>
      </c>
    </row>
    <row r="46" spans="3:3" x14ac:dyDescent="0.3">
      <c r="C46" s="39" t="s">
        <v>45</v>
      </c>
    </row>
    <row r="47" spans="3:3" x14ac:dyDescent="0.3">
      <c r="C47" s="39" t="s">
        <v>46</v>
      </c>
    </row>
    <row r="48" spans="3:3" ht="39.6" x14ac:dyDescent="0.3">
      <c r="C48" s="41" t="s">
        <v>47</v>
      </c>
    </row>
    <row r="49" spans="3:3" x14ac:dyDescent="0.3">
      <c r="C49" s="45"/>
    </row>
    <row r="50" spans="3:3" x14ac:dyDescent="0.3">
      <c r="C50" s="41"/>
    </row>
    <row r="51" spans="3:3" ht="22.8" x14ac:dyDescent="0.3">
      <c r="C51" s="43"/>
    </row>
    <row r="52" spans="3:3" x14ac:dyDescent="0.3">
      <c r="C52" s="41"/>
    </row>
    <row r="53" spans="3:3" x14ac:dyDescent="0.3">
      <c r="C53" s="41"/>
    </row>
    <row r="54" spans="3:3" x14ac:dyDescent="0.3">
      <c r="C54" s="41"/>
    </row>
    <row r="55" spans="3:3" x14ac:dyDescent="0.3">
      <c r="C55" s="41"/>
    </row>
  </sheetData>
  <sheetProtection algorithmName="SHA-512" hashValue="ZNpD92OamQulImyKTSYC6tscDRAbQhmXmQPpx09wUXfG9t5B5YPbDkZXhl7y97MuIW9c0+JUdxRk7nyJ0kAGDw==" saltValue="IiwgFRgyKoBVkv+I8fzXt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D5133-C0A1-4221-B434-000637A5C6DA}">
  <sheetPr codeName="Blad4">
    <tabColor theme="9" tint="0.79998168889431442"/>
  </sheetPr>
  <dimension ref="B4:F58"/>
  <sheetViews>
    <sheetView showGridLines="0" workbookViewId="0">
      <selection activeCell="H11" sqref="H11"/>
    </sheetView>
  </sheetViews>
  <sheetFormatPr defaultRowHeight="14.4" x14ac:dyDescent="0.3"/>
  <cols>
    <col min="2" max="4" width="21.77734375" customWidth="1"/>
  </cols>
  <sheetData>
    <row r="4" spans="2:4" ht="31.2" x14ac:dyDescent="0.3">
      <c r="B4" s="66" t="s">
        <v>73</v>
      </c>
    </row>
    <row r="5" spans="2:4" x14ac:dyDescent="0.3">
      <c r="B5" s="67"/>
    </row>
    <row r="7" spans="2:4" x14ac:dyDescent="0.3">
      <c r="B7" t="s">
        <v>74</v>
      </c>
    </row>
    <row r="9" spans="2:4" x14ac:dyDescent="0.3">
      <c r="B9" s="118" t="s">
        <v>75</v>
      </c>
      <c r="C9" s="119"/>
      <c r="D9" s="119"/>
    </row>
    <row r="10" spans="2:4" x14ac:dyDescent="0.3">
      <c r="B10" s="68">
        <v>2018</v>
      </c>
      <c r="C10" s="68" t="s">
        <v>76</v>
      </c>
      <c r="D10" s="68" t="s">
        <v>77</v>
      </c>
    </row>
    <row r="11" spans="2:4" ht="43.2" x14ac:dyDescent="0.3">
      <c r="B11" s="69" t="s">
        <v>78</v>
      </c>
      <c r="C11" s="70">
        <v>42031</v>
      </c>
      <c r="D11" s="70">
        <v>504375</v>
      </c>
    </row>
    <row r="12" spans="2:4" x14ac:dyDescent="0.3">
      <c r="B12" s="116" t="s">
        <v>79</v>
      </c>
      <c r="C12" s="116"/>
      <c r="D12" s="120">
        <v>19247</v>
      </c>
    </row>
    <row r="13" spans="2:4" x14ac:dyDescent="0.3">
      <c r="B13" s="117"/>
      <c r="C13" s="117"/>
      <c r="D13" s="121"/>
    </row>
    <row r="14" spans="2:4" ht="28.8" x14ac:dyDescent="0.3">
      <c r="B14" s="69" t="s">
        <v>80</v>
      </c>
      <c r="C14" s="70">
        <v>39058</v>
      </c>
      <c r="D14" s="70">
        <v>468700</v>
      </c>
    </row>
    <row r="15" spans="2:4" ht="28.8" x14ac:dyDescent="0.3">
      <c r="B15" s="69" t="s">
        <v>81</v>
      </c>
      <c r="C15" s="70">
        <v>56308</v>
      </c>
      <c r="D15" s="70">
        <v>675700</v>
      </c>
    </row>
    <row r="17" spans="2:4" x14ac:dyDescent="0.3">
      <c r="B17" t="s">
        <v>82</v>
      </c>
    </row>
    <row r="19" spans="2:4" x14ac:dyDescent="0.3">
      <c r="B19" s="118" t="s">
        <v>83</v>
      </c>
      <c r="C19" s="119"/>
      <c r="D19" s="119"/>
    </row>
    <row r="20" spans="2:4" x14ac:dyDescent="0.3">
      <c r="B20" s="68">
        <v>2017</v>
      </c>
      <c r="C20" s="68" t="s">
        <v>76</v>
      </c>
      <c r="D20" s="68" t="s">
        <v>77</v>
      </c>
    </row>
    <row r="21" spans="2:4" ht="43.2" x14ac:dyDescent="0.3">
      <c r="B21" s="69" t="s">
        <v>78</v>
      </c>
      <c r="C21" s="70">
        <v>41359</v>
      </c>
      <c r="D21" s="70">
        <v>496305</v>
      </c>
    </row>
    <row r="22" spans="2:4" x14ac:dyDescent="0.3">
      <c r="B22" s="116" t="s">
        <v>79</v>
      </c>
      <c r="C22" s="116"/>
      <c r="D22" s="120">
        <v>18951</v>
      </c>
    </row>
    <row r="23" spans="2:4" x14ac:dyDescent="0.3">
      <c r="B23" s="117"/>
      <c r="C23" s="117"/>
      <c r="D23" s="121"/>
    </row>
    <row r="24" spans="2:4" ht="28.8" x14ac:dyDescent="0.3">
      <c r="B24" s="69" t="s">
        <v>80</v>
      </c>
      <c r="C24" s="70">
        <v>37675</v>
      </c>
      <c r="D24" s="70">
        <v>452100</v>
      </c>
    </row>
    <row r="25" spans="2:4" ht="28.8" x14ac:dyDescent="0.3">
      <c r="B25" s="69" t="s">
        <v>81</v>
      </c>
      <c r="C25" s="70">
        <v>54308</v>
      </c>
      <c r="D25" s="70">
        <v>651700</v>
      </c>
    </row>
    <row r="27" spans="2:4" x14ac:dyDescent="0.3">
      <c r="B27" t="s">
        <v>84</v>
      </c>
    </row>
    <row r="29" spans="2:4" x14ac:dyDescent="0.3">
      <c r="B29" t="s">
        <v>85</v>
      </c>
    </row>
    <row r="31" spans="2:4" x14ac:dyDescent="0.3">
      <c r="B31" s="27"/>
    </row>
    <row r="33" spans="2:6" x14ac:dyDescent="0.3">
      <c r="B33" s="118" t="s">
        <v>86</v>
      </c>
      <c r="C33" s="119"/>
      <c r="D33" s="119"/>
      <c r="E33" s="119"/>
      <c r="F33" s="119"/>
    </row>
    <row r="34" spans="2:6" x14ac:dyDescent="0.3">
      <c r="B34" s="68"/>
      <c r="C34" s="68">
        <v>2018</v>
      </c>
      <c r="D34" s="68">
        <v>2017</v>
      </c>
      <c r="E34" s="68">
        <v>2016</v>
      </c>
      <c r="F34" s="68">
        <v>2015</v>
      </c>
    </row>
    <row r="35" spans="2:6" x14ac:dyDescent="0.3">
      <c r="B35" s="69" t="s">
        <v>64</v>
      </c>
      <c r="C35" s="70">
        <v>45500</v>
      </c>
      <c r="D35" s="70">
        <v>44800</v>
      </c>
      <c r="E35" s="70">
        <v>44300</v>
      </c>
      <c r="F35" s="70">
        <v>44500</v>
      </c>
    </row>
    <row r="36" spans="2:6" x14ac:dyDescent="0.3">
      <c r="B36" s="69" t="s">
        <v>87</v>
      </c>
      <c r="C36" s="70">
        <v>46500</v>
      </c>
      <c r="D36" s="70">
        <v>45700</v>
      </c>
      <c r="E36" s="70">
        <v>45200</v>
      </c>
      <c r="F36" s="70">
        <v>45400</v>
      </c>
    </row>
    <row r="37" spans="2:6" x14ac:dyDescent="0.3">
      <c r="B37" s="69" t="s">
        <v>88</v>
      </c>
      <c r="C37" s="70">
        <v>62500</v>
      </c>
      <c r="D37" s="70">
        <v>61500</v>
      </c>
      <c r="E37" s="70">
        <v>59300</v>
      </c>
      <c r="F37" s="70">
        <v>58100</v>
      </c>
    </row>
    <row r="39" spans="2:6" ht="23.4" x14ac:dyDescent="0.3">
      <c r="B39" s="71" t="s">
        <v>89</v>
      </c>
    </row>
    <row r="41" spans="2:6" x14ac:dyDescent="0.3">
      <c r="B41" t="s">
        <v>90</v>
      </c>
    </row>
    <row r="43" spans="2:6" ht="23.4" x14ac:dyDescent="0.3">
      <c r="B43" s="71" t="s">
        <v>91</v>
      </c>
    </row>
    <row r="45" spans="2:6" x14ac:dyDescent="0.3">
      <c r="B45" s="68"/>
      <c r="C45" s="68">
        <v>2018</v>
      </c>
      <c r="D45" s="68">
        <v>2017</v>
      </c>
      <c r="E45" s="68">
        <v>2016</v>
      </c>
      <c r="F45" s="68">
        <v>2015</v>
      </c>
    </row>
    <row r="46" spans="2:6" x14ac:dyDescent="0.3">
      <c r="B46" s="72" t="s">
        <v>92</v>
      </c>
      <c r="C46" s="69">
        <v>170.73</v>
      </c>
      <c r="D46" s="69">
        <v>168.16</v>
      </c>
      <c r="E46" s="69">
        <v>162.13999999999999</v>
      </c>
      <c r="F46" s="69">
        <v>158.91</v>
      </c>
    </row>
    <row r="47" spans="2:6" x14ac:dyDescent="0.3">
      <c r="B47" s="69" t="s">
        <v>93</v>
      </c>
      <c r="C47" s="69"/>
      <c r="D47" s="69">
        <v>166.39</v>
      </c>
      <c r="E47" s="69">
        <v>159.37</v>
      </c>
      <c r="F47" s="69">
        <v>150.55000000000001</v>
      </c>
    </row>
    <row r="48" spans="2:6" x14ac:dyDescent="0.3">
      <c r="B48" s="69" t="s">
        <v>94</v>
      </c>
      <c r="C48" s="69">
        <v>1.0162</v>
      </c>
      <c r="D48" s="69">
        <v>1.0236000000000001</v>
      </c>
      <c r="E48" s="69" t="s">
        <v>95</v>
      </c>
      <c r="F48" s="69">
        <v>1.0117</v>
      </c>
    </row>
    <row r="49" spans="2:6" ht="28.8" x14ac:dyDescent="0.3">
      <c r="B49" s="72" t="s">
        <v>96</v>
      </c>
      <c r="C49" s="69"/>
      <c r="D49" s="73">
        <v>2.76E-2</v>
      </c>
      <c r="E49" s="73">
        <v>4.19E-2</v>
      </c>
      <c r="F49" s="73">
        <v>9.1000000000000004E-3</v>
      </c>
    </row>
    <row r="50" spans="2:6" ht="28.8" x14ac:dyDescent="0.3">
      <c r="B50" s="69" t="s">
        <v>97</v>
      </c>
      <c r="C50" s="69"/>
      <c r="D50" s="73">
        <v>2.0799999999999999E-2</v>
      </c>
      <c r="E50" s="73">
        <v>4.3E-3</v>
      </c>
      <c r="F50" s="73">
        <v>5.1000000000000004E-3</v>
      </c>
    </row>
    <row r="52" spans="2:6" ht="23.4" x14ac:dyDescent="0.3">
      <c r="B52" s="71" t="s">
        <v>98</v>
      </c>
    </row>
    <row r="54" spans="2:6" x14ac:dyDescent="0.3">
      <c r="B54" t="s">
        <v>99</v>
      </c>
    </row>
    <row r="56" spans="2:6" x14ac:dyDescent="0.3">
      <c r="B56" t="s">
        <v>100</v>
      </c>
    </row>
    <row r="58" spans="2:6" x14ac:dyDescent="0.3">
      <c r="B58" t="s">
        <v>101</v>
      </c>
    </row>
  </sheetData>
  <sheetProtection algorithmName="SHA-512" hashValue="qRetuPKQ8FZ2xtWDhetLq9Dc+cTQ9mXL8lIlYa3y0VCTPnsSzFqeEcEv5+2E4jAT63DLGbL/pPFp/sO728IN8w==" saltValue="Deuen2SQ5d0FUUP3EtWcGA==" spinCount="100000" sheet="1" objects="1" scenarios="1"/>
  <mergeCells count="9">
    <mergeCell ref="B22:B23"/>
    <mergeCell ref="C22:C23"/>
    <mergeCell ref="B33:F33"/>
    <mergeCell ref="D22:D23"/>
    <mergeCell ref="B9:D9"/>
    <mergeCell ref="B12:B13"/>
    <mergeCell ref="C12:C13"/>
    <mergeCell ref="D12:D13"/>
    <mergeCell ref="B19:D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140EB-76F2-4903-99EE-04038CD51CDE}">
  <sheetPr codeName="Blad5">
    <tabColor theme="1"/>
  </sheetPr>
  <dimension ref="A1:M488"/>
  <sheetViews>
    <sheetView topLeftCell="A3" workbookViewId="0">
      <selection activeCell="D11" sqref="D11"/>
    </sheetView>
  </sheetViews>
  <sheetFormatPr defaultRowHeight="14.4" x14ac:dyDescent="0.3"/>
  <cols>
    <col min="1" max="6" width="8.88671875" style="26"/>
    <col min="7" max="7" width="13.44140625" style="1" customWidth="1"/>
    <col min="8" max="8" width="27.33203125" style="1" customWidth="1"/>
    <col min="9" max="9" width="16.21875" style="1" customWidth="1"/>
    <col min="10" max="10" width="8.88671875" style="1"/>
  </cols>
  <sheetData>
    <row r="1" spans="1:10" x14ac:dyDescent="0.3">
      <c r="G1"/>
      <c r="H1"/>
      <c r="I1"/>
      <c r="J1"/>
    </row>
    <row r="3" spans="1:10" x14ac:dyDescent="0.3">
      <c r="G3" s="2"/>
      <c r="H3" s="2"/>
      <c r="I3" s="2"/>
      <c r="J3" s="3"/>
    </row>
    <row r="4" spans="1:10" ht="15" thickBot="1" x14ac:dyDescent="0.35">
      <c r="G4" s="2"/>
      <c r="J4" s="3"/>
    </row>
    <row r="5" spans="1:10" ht="15.6" thickTop="1" thickBot="1" x14ac:dyDescent="0.35">
      <c r="B5" s="156"/>
      <c r="C5" s="156"/>
      <c r="D5" s="156">
        <v>2017</v>
      </c>
      <c r="E5" s="156">
        <v>2018</v>
      </c>
      <c r="G5" s="2"/>
      <c r="H5" s="25" t="s">
        <v>1</v>
      </c>
      <c r="I5" s="35">
        <f>IF(Pensionsmodellen!$C$12=2017,Admin!$D$7,Admin!$E$7)</f>
        <v>62500</v>
      </c>
      <c r="J5" s="3"/>
    </row>
    <row r="6" spans="1:10" ht="15.6" thickTop="1" thickBot="1" x14ac:dyDescent="0.35">
      <c r="B6" s="156" t="s">
        <v>65</v>
      </c>
      <c r="C6" s="156"/>
      <c r="D6" s="156">
        <v>44800</v>
      </c>
      <c r="E6" s="156">
        <v>45500</v>
      </c>
      <c r="G6" s="2"/>
      <c r="H6" s="25" t="s">
        <v>64</v>
      </c>
      <c r="I6" s="35">
        <f>IF(Pensionsmodellen!$C$11=2017,Admin!$D$6,Admin!$E$6)</f>
        <v>45500</v>
      </c>
      <c r="J6" s="3"/>
    </row>
    <row r="7" spans="1:10" ht="15.6" thickTop="1" thickBot="1" x14ac:dyDescent="0.35">
      <c r="B7" s="156" t="s">
        <v>66</v>
      </c>
      <c r="C7" s="156"/>
      <c r="D7" s="156">
        <v>61500</v>
      </c>
      <c r="E7" s="156">
        <v>62500</v>
      </c>
      <c r="G7" s="2"/>
      <c r="H7" s="25" t="s">
        <v>2</v>
      </c>
      <c r="I7" s="25">
        <v>0.42299999999999999</v>
      </c>
      <c r="J7" s="3"/>
    </row>
    <row r="8" spans="1:10" ht="15.6" thickTop="1" thickBot="1" x14ac:dyDescent="0.35">
      <c r="G8" s="2"/>
      <c r="H8" s="25" t="s">
        <v>3</v>
      </c>
      <c r="I8" s="35">
        <f>I7*I6</f>
        <v>19246.5</v>
      </c>
      <c r="J8" s="3"/>
    </row>
    <row r="9" spans="1:10" ht="15.6" thickTop="1" thickBot="1" x14ac:dyDescent="0.35">
      <c r="G9" s="2"/>
      <c r="H9" s="25" t="s">
        <v>4</v>
      </c>
      <c r="I9" s="25">
        <v>8.07</v>
      </c>
      <c r="J9" s="3"/>
    </row>
    <row r="10" spans="1:10" ht="15.6" thickTop="1" thickBot="1" x14ac:dyDescent="0.35">
      <c r="B10" s="26">
        <v>2017</v>
      </c>
      <c r="G10" s="2"/>
      <c r="H10" s="25" t="s">
        <v>5</v>
      </c>
      <c r="I10" s="35">
        <f>$I$5*$I$9</f>
        <v>504375</v>
      </c>
      <c r="J10" s="3"/>
    </row>
    <row r="11" spans="1:10" ht="15.6" thickTop="1" thickBot="1" x14ac:dyDescent="0.35">
      <c r="B11" s="26">
        <v>2018</v>
      </c>
      <c r="G11" s="2"/>
      <c r="H11" s="25" t="s">
        <v>6</v>
      </c>
      <c r="I11" s="50">
        <v>7.0000000000000007E-2</v>
      </c>
      <c r="J11" s="3"/>
    </row>
    <row r="12" spans="1:10" ht="15.6" thickTop="1" thickBot="1" x14ac:dyDescent="0.35">
      <c r="G12" s="2"/>
      <c r="H12" s="25"/>
      <c r="I12" s="25"/>
      <c r="J12" s="3"/>
    </row>
    <row r="13" spans="1:10" ht="15.6" thickTop="1" thickBot="1" x14ac:dyDescent="0.35">
      <c r="G13" s="2"/>
      <c r="H13" s="25" t="s">
        <v>7</v>
      </c>
      <c r="I13" s="35">
        <f>MIN(I10,Pensionsmodellen!D8)</f>
        <v>0</v>
      </c>
      <c r="J13" s="3"/>
    </row>
    <row r="14" spans="1:10" ht="15.6" thickTop="1" thickBot="1" x14ac:dyDescent="0.35">
      <c r="A14" s="152" t="s">
        <v>70</v>
      </c>
      <c r="B14" s="153" t="e">
        <f>Pensionsmodellen!C18-Pensionsmodellen!D18</f>
        <v>#VALUE!</v>
      </c>
      <c r="C14" s="64"/>
      <c r="D14" s="63"/>
      <c r="G14" s="2"/>
      <c r="H14" s="25" t="s">
        <v>8</v>
      </c>
      <c r="I14" s="35">
        <f>$I$13-($I$11*$I$13)</f>
        <v>0</v>
      </c>
      <c r="J14" s="3"/>
    </row>
    <row r="15" spans="1:10" ht="15.6" thickTop="1" thickBot="1" x14ac:dyDescent="0.35">
      <c r="A15" s="154" t="s">
        <v>69</v>
      </c>
      <c r="B15" s="155" t="e">
        <f>Pensionsmodellen!D18-Pensionsmodellen!C18</f>
        <v>#VALUE!</v>
      </c>
      <c r="C15" s="64"/>
      <c r="D15" s="63"/>
      <c r="G15" s="2"/>
      <c r="H15" s="25"/>
      <c r="I15" s="25"/>
      <c r="J15" s="3"/>
    </row>
    <row r="16" spans="1:10" ht="15.6" thickTop="1" thickBot="1" x14ac:dyDescent="0.35">
      <c r="G16" s="2"/>
      <c r="H16" s="25" t="s">
        <v>9</v>
      </c>
      <c r="I16" s="51">
        <v>0.185</v>
      </c>
      <c r="J16" s="3"/>
    </row>
    <row r="17" spans="7:10" ht="15.6" thickTop="1" thickBot="1" x14ac:dyDescent="0.35">
      <c r="G17" s="2"/>
      <c r="H17" s="25" t="s">
        <v>10</v>
      </c>
      <c r="I17" s="50">
        <v>0.16</v>
      </c>
      <c r="J17" s="3"/>
    </row>
    <row r="18" spans="7:10" ht="15.6" thickTop="1" thickBot="1" x14ac:dyDescent="0.35">
      <c r="G18" s="2"/>
      <c r="H18" s="25" t="s">
        <v>11</v>
      </c>
      <c r="I18" s="51">
        <v>2.5000000000000001E-2</v>
      </c>
      <c r="J18" s="3"/>
    </row>
    <row r="19" spans="7:10" ht="15.6" thickTop="1" thickBot="1" x14ac:dyDescent="0.35">
      <c r="G19" s="2"/>
      <c r="H19" s="25"/>
      <c r="I19" s="51"/>
      <c r="J19" s="3"/>
    </row>
    <row r="20" spans="7:10" ht="15.6" thickTop="1" thickBot="1" x14ac:dyDescent="0.35">
      <c r="G20" s="2"/>
      <c r="H20" s="25" t="s">
        <v>14</v>
      </c>
      <c r="I20" s="52">
        <f>Pensionsmodellen!$D$9</f>
        <v>27</v>
      </c>
      <c r="J20" s="3"/>
    </row>
    <row r="21" spans="7:10" ht="15.6" thickTop="1" thickBot="1" x14ac:dyDescent="0.35">
      <c r="G21" s="2"/>
      <c r="H21" s="25" t="s">
        <v>13</v>
      </c>
      <c r="I21" s="51">
        <f>Pensionsmodellen!$C$10</f>
        <v>1.4999999999999999E-2</v>
      </c>
      <c r="J21" s="3"/>
    </row>
    <row r="22" spans="7:10" ht="15.6" thickTop="1" thickBot="1" x14ac:dyDescent="0.35">
      <c r="G22" s="2"/>
      <c r="H22" s="25" t="s">
        <v>12</v>
      </c>
      <c r="I22" s="51">
        <f>Pensionsmodellen!$C$11</f>
        <v>0.3</v>
      </c>
      <c r="J22" s="3"/>
    </row>
    <row r="23" spans="7:10" ht="15.6" thickTop="1" thickBot="1" x14ac:dyDescent="0.35">
      <c r="G23" s="2"/>
      <c r="H23" s="34"/>
      <c r="I23" s="51"/>
      <c r="J23" s="3"/>
    </row>
    <row r="24" spans="7:10" ht="30" thickTop="1" thickBot="1" x14ac:dyDescent="0.35">
      <c r="G24" s="2"/>
      <c r="H24" s="34" t="s">
        <v>50</v>
      </c>
      <c r="I24" s="35">
        <f>($I$16*$I$14)</f>
        <v>0</v>
      </c>
      <c r="J24" s="3"/>
    </row>
    <row r="25" spans="7:10" ht="30" thickTop="1" thickBot="1" x14ac:dyDescent="0.35">
      <c r="G25" s="2"/>
      <c r="H25" s="34" t="s">
        <v>24</v>
      </c>
      <c r="I25" s="35">
        <f>$I$18*$I$14</f>
        <v>0</v>
      </c>
      <c r="J25" s="3"/>
    </row>
    <row r="26" spans="7:10" ht="44.4" thickTop="1" thickBot="1" x14ac:dyDescent="0.35">
      <c r="G26" s="2"/>
      <c r="H26" s="34" t="s">
        <v>20</v>
      </c>
      <c r="I26" s="35">
        <f>$I$24*(1-$I$21)^Pensionsmodellen!$D$9</f>
        <v>0</v>
      </c>
      <c r="J26" s="3"/>
    </row>
    <row r="27" spans="7:10" ht="15.6" thickTop="1" thickBot="1" x14ac:dyDescent="0.35">
      <c r="G27" s="2"/>
      <c r="H27" s="25" t="s">
        <v>19</v>
      </c>
      <c r="I27" s="35">
        <f>(1-$I$22)*$I$26</f>
        <v>0</v>
      </c>
      <c r="J27" s="3"/>
    </row>
    <row r="28" spans="7:10" ht="15.6" thickTop="1" thickBot="1" x14ac:dyDescent="0.35">
      <c r="G28" s="2"/>
      <c r="H28" s="34"/>
      <c r="I28" s="53"/>
      <c r="J28" s="3"/>
    </row>
    <row r="29" spans="7:10" ht="15.6" thickTop="1" thickBot="1" x14ac:dyDescent="0.35">
      <c r="G29" s="2"/>
      <c r="H29" s="34"/>
      <c r="I29" s="51"/>
      <c r="J29" s="3"/>
    </row>
    <row r="30" spans="7:10" ht="30" thickTop="1" thickBot="1" x14ac:dyDescent="0.35">
      <c r="G30" s="2"/>
      <c r="H30" s="34" t="s">
        <v>17</v>
      </c>
      <c r="I30" s="54">
        <f>$I$27/Pensionsmodellen!$D$15</f>
        <v>0</v>
      </c>
      <c r="J30" s="3"/>
    </row>
    <row r="31" spans="7:10" ht="30" thickTop="1" thickBot="1" x14ac:dyDescent="0.35">
      <c r="G31" s="2"/>
      <c r="H31" s="34" t="s">
        <v>18</v>
      </c>
      <c r="I31" s="35">
        <f>$I$30/12</f>
        <v>0</v>
      </c>
      <c r="J31" s="3"/>
    </row>
    <row r="32" spans="7:10" ht="15" thickTop="1" x14ac:dyDescent="0.3">
      <c r="G32" s="2"/>
      <c r="H32" s="2"/>
      <c r="I32" s="2"/>
      <c r="J32" s="3"/>
    </row>
    <row r="33" spans="7:10" x14ac:dyDescent="0.3">
      <c r="G33" s="2"/>
      <c r="H33" s="2"/>
      <c r="I33" s="2"/>
      <c r="J33" s="3"/>
    </row>
    <row r="34" spans="7:10" x14ac:dyDescent="0.3">
      <c r="G34" s="2"/>
      <c r="H34" s="2"/>
      <c r="I34" s="2"/>
      <c r="J34" s="3"/>
    </row>
    <row r="35" spans="7:10" x14ac:dyDescent="0.3">
      <c r="G35" s="2"/>
      <c r="H35" s="2"/>
      <c r="I35" s="2"/>
      <c r="J35" s="3"/>
    </row>
    <row r="36" spans="7:10" x14ac:dyDescent="0.3">
      <c r="G36" s="2"/>
      <c r="H36" s="2"/>
      <c r="I36" s="2"/>
      <c r="J36" s="3"/>
    </row>
    <row r="37" spans="7:10" x14ac:dyDescent="0.3">
      <c r="G37" s="2"/>
      <c r="H37" s="2"/>
      <c r="I37" s="2"/>
      <c r="J37" s="3"/>
    </row>
    <row r="38" spans="7:10" x14ac:dyDescent="0.3">
      <c r="G38" s="2"/>
      <c r="H38" s="2"/>
      <c r="I38" s="2"/>
      <c r="J38" s="3"/>
    </row>
    <row r="39" spans="7:10" x14ac:dyDescent="0.3">
      <c r="G39" s="2"/>
      <c r="H39" s="2"/>
      <c r="I39" s="2"/>
      <c r="J39" s="3"/>
    </row>
    <row r="40" spans="7:10" x14ac:dyDescent="0.3">
      <c r="G40" s="2"/>
      <c r="H40" s="2"/>
      <c r="I40" s="2"/>
      <c r="J40" s="3"/>
    </row>
    <row r="41" spans="7:10" x14ac:dyDescent="0.3">
      <c r="G41" s="2"/>
      <c r="H41" s="2"/>
      <c r="I41" s="2"/>
      <c r="J41" s="3"/>
    </row>
    <row r="42" spans="7:10" x14ac:dyDescent="0.3">
      <c r="G42" s="2"/>
      <c r="H42" s="2"/>
      <c r="I42" s="2"/>
      <c r="J42" s="3"/>
    </row>
    <row r="43" spans="7:10" x14ac:dyDescent="0.3">
      <c r="G43" s="2"/>
      <c r="H43" s="2"/>
      <c r="I43" s="2"/>
      <c r="J43" s="3"/>
    </row>
    <row r="44" spans="7:10" x14ac:dyDescent="0.3">
      <c r="G44" s="2"/>
      <c r="H44" s="2"/>
      <c r="I44" s="2"/>
      <c r="J44" s="3"/>
    </row>
    <row r="45" spans="7:10" x14ac:dyDescent="0.3">
      <c r="G45" s="2"/>
      <c r="H45" s="2"/>
      <c r="I45" s="2"/>
      <c r="J45" s="3"/>
    </row>
    <row r="46" spans="7:10" x14ac:dyDescent="0.3">
      <c r="G46" s="2"/>
      <c r="H46" s="2"/>
      <c r="I46" s="2"/>
      <c r="J46" s="3"/>
    </row>
    <row r="47" spans="7:10" x14ac:dyDescent="0.3">
      <c r="G47" s="2"/>
      <c r="H47" s="2"/>
      <c r="I47" s="2"/>
      <c r="J47" s="3"/>
    </row>
    <row r="48" spans="7:10" x14ac:dyDescent="0.3">
      <c r="G48" s="2"/>
      <c r="H48" s="2"/>
      <c r="I48" s="2"/>
      <c r="J48" s="3"/>
    </row>
    <row r="49" spans="7:10" x14ac:dyDescent="0.3">
      <c r="G49" s="2"/>
      <c r="H49" s="2"/>
      <c r="I49" s="2"/>
      <c r="J49" s="3"/>
    </row>
    <row r="50" spans="7:10" x14ac:dyDescent="0.3">
      <c r="G50" s="2"/>
      <c r="H50" s="2"/>
      <c r="I50" s="2"/>
      <c r="J50" s="3"/>
    </row>
    <row r="51" spans="7:10" x14ac:dyDescent="0.3">
      <c r="G51" s="2"/>
      <c r="H51" s="2"/>
      <c r="I51" s="2"/>
      <c r="J51" s="3"/>
    </row>
    <row r="52" spans="7:10" x14ac:dyDescent="0.3">
      <c r="G52" s="2"/>
      <c r="H52" s="2"/>
      <c r="I52" s="2"/>
      <c r="J52" s="3"/>
    </row>
    <row r="53" spans="7:10" x14ac:dyDescent="0.3">
      <c r="G53" s="2"/>
      <c r="H53" s="2"/>
      <c r="I53" s="2"/>
      <c r="J53" s="3"/>
    </row>
    <row r="54" spans="7:10" x14ac:dyDescent="0.3">
      <c r="G54" s="2"/>
      <c r="H54" s="2"/>
      <c r="I54" s="2"/>
      <c r="J54" s="3"/>
    </row>
    <row r="55" spans="7:10" x14ac:dyDescent="0.3">
      <c r="G55" s="2"/>
      <c r="H55" s="2"/>
      <c r="I55" s="2"/>
      <c r="J55" s="3"/>
    </row>
    <row r="56" spans="7:10" x14ac:dyDescent="0.3">
      <c r="G56" s="2"/>
      <c r="H56" s="2"/>
      <c r="I56" s="2"/>
      <c r="J56" s="3"/>
    </row>
    <row r="57" spans="7:10" x14ac:dyDescent="0.3">
      <c r="G57" s="2"/>
      <c r="H57" s="2"/>
      <c r="I57" s="2"/>
      <c r="J57" s="3"/>
    </row>
    <row r="58" spans="7:10" x14ac:dyDescent="0.3">
      <c r="G58" s="2"/>
      <c r="H58" s="2"/>
      <c r="I58" s="2"/>
      <c r="J58" s="3"/>
    </row>
    <row r="59" spans="7:10" x14ac:dyDescent="0.3">
      <c r="G59" s="2"/>
      <c r="H59" s="2"/>
      <c r="I59" s="2"/>
      <c r="J59" s="3"/>
    </row>
    <row r="60" spans="7:10" x14ac:dyDescent="0.3">
      <c r="G60" s="2"/>
      <c r="H60" s="2"/>
      <c r="I60" s="2"/>
      <c r="J60" s="3"/>
    </row>
    <row r="61" spans="7:10" x14ac:dyDescent="0.3">
      <c r="G61" s="2"/>
      <c r="H61" s="2"/>
      <c r="I61" s="2"/>
      <c r="J61" s="3"/>
    </row>
    <row r="62" spans="7:10" x14ac:dyDescent="0.3">
      <c r="G62" s="2"/>
      <c r="H62" s="2"/>
      <c r="I62" s="2"/>
      <c r="J62" s="3"/>
    </row>
    <row r="63" spans="7:10" x14ac:dyDescent="0.3">
      <c r="G63" s="2"/>
      <c r="H63" s="2"/>
      <c r="I63" s="2"/>
      <c r="J63" s="3"/>
    </row>
    <row r="64" spans="7:10" x14ac:dyDescent="0.3">
      <c r="G64" s="2"/>
      <c r="H64" s="2"/>
      <c r="I64" s="2"/>
      <c r="J64" s="3"/>
    </row>
    <row r="65" spans="7:10" x14ac:dyDescent="0.3">
      <c r="G65" s="2"/>
      <c r="H65" s="2"/>
      <c r="I65" s="2"/>
      <c r="J65" s="3"/>
    </row>
    <row r="66" spans="7:10" x14ac:dyDescent="0.3">
      <c r="G66" s="2"/>
      <c r="H66" s="2"/>
      <c r="I66" s="2"/>
      <c r="J66" s="3"/>
    </row>
    <row r="67" spans="7:10" x14ac:dyDescent="0.3">
      <c r="G67" s="2"/>
      <c r="H67" s="2"/>
      <c r="I67" s="2"/>
      <c r="J67" s="3"/>
    </row>
    <row r="68" spans="7:10" x14ac:dyDescent="0.3">
      <c r="G68" s="2"/>
      <c r="H68" s="2"/>
      <c r="I68" s="2"/>
      <c r="J68" s="3"/>
    </row>
    <row r="69" spans="7:10" x14ac:dyDescent="0.3">
      <c r="G69" s="2"/>
      <c r="H69" s="2"/>
      <c r="I69" s="2"/>
      <c r="J69" s="3"/>
    </row>
    <row r="70" spans="7:10" x14ac:dyDescent="0.3">
      <c r="G70" s="2"/>
      <c r="H70" s="2"/>
      <c r="I70" s="2"/>
      <c r="J70" s="3"/>
    </row>
    <row r="71" spans="7:10" x14ac:dyDescent="0.3">
      <c r="G71" s="2"/>
      <c r="H71" s="2"/>
      <c r="I71" s="2"/>
      <c r="J71" s="3"/>
    </row>
    <row r="72" spans="7:10" x14ac:dyDescent="0.3">
      <c r="G72" s="2"/>
      <c r="H72" s="2"/>
      <c r="I72" s="2"/>
      <c r="J72" s="3"/>
    </row>
    <row r="73" spans="7:10" x14ac:dyDescent="0.3">
      <c r="G73" s="2"/>
      <c r="H73" s="2"/>
      <c r="I73" s="2"/>
      <c r="J73" s="3"/>
    </row>
    <row r="74" spans="7:10" x14ac:dyDescent="0.3">
      <c r="G74" s="2"/>
      <c r="H74" s="2"/>
      <c r="I74" s="2"/>
      <c r="J74" s="3"/>
    </row>
    <row r="75" spans="7:10" x14ac:dyDescent="0.3">
      <c r="G75" s="2"/>
      <c r="H75" s="2"/>
      <c r="I75" s="2"/>
      <c r="J75" s="3"/>
    </row>
    <row r="76" spans="7:10" x14ac:dyDescent="0.3">
      <c r="G76" s="2"/>
      <c r="H76" s="2"/>
      <c r="I76" s="2"/>
      <c r="J76" s="3"/>
    </row>
    <row r="77" spans="7:10" x14ac:dyDescent="0.3">
      <c r="G77" s="2"/>
      <c r="H77" s="2"/>
      <c r="I77" s="2"/>
      <c r="J77" s="3"/>
    </row>
    <row r="78" spans="7:10" x14ac:dyDescent="0.3">
      <c r="G78" s="2"/>
      <c r="H78" s="2"/>
      <c r="I78" s="2"/>
      <c r="J78" s="3"/>
    </row>
    <row r="79" spans="7:10" x14ac:dyDescent="0.3">
      <c r="G79" s="2"/>
      <c r="H79" s="2"/>
      <c r="I79" s="2"/>
      <c r="J79" s="3"/>
    </row>
    <row r="80" spans="7:10" x14ac:dyDescent="0.3">
      <c r="G80" s="2"/>
      <c r="H80" s="2"/>
      <c r="I80" s="2"/>
      <c r="J80" s="3"/>
    </row>
    <row r="81" spans="7:10" x14ac:dyDescent="0.3">
      <c r="G81" s="2"/>
      <c r="H81" s="2"/>
      <c r="I81" s="2"/>
      <c r="J81" s="3"/>
    </row>
    <row r="82" spans="7:10" x14ac:dyDescent="0.3">
      <c r="G82" s="2"/>
      <c r="H82" s="2"/>
      <c r="I82" s="2"/>
      <c r="J82" s="3"/>
    </row>
    <row r="83" spans="7:10" x14ac:dyDescent="0.3">
      <c r="G83" s="2"/>
      <c r="H83" s="2"/>
      <c r="I83" s="2"/>
      <c r="J83" s="3"/>
    </row>
    <row r="84" spans="7:10" x14ac:dyDescent="0.3">
      <c r="G84" s="2"/>
      <c r="H84" s="2"/>
      <c r="I84" s="2"/>
      <c r="J84" s="3"/>
    </row>
    <row r="85" spans="7:10" x14ac:dyDescent="0.3">
      <c r="G85" s="2"/>
      <c r="H85" s="2"/>
      <c r="I85" s="2"/>
      <c r="J85" s="3"/>
    </row>
    <row r="86" spans="7:10" x14ac:dyDescent="0.3">
      <c r="G86" s="2"/>
      <c r="H86" s="2"/>
      <c r="I86" s="2"/>
      <c r="J86" s="3"/>
    </row>
    <row r="87" spans="7:10" x14ac:dyDescent="0.3">
      <c r="G87" s="2"/>
      <c r="H87" s="2"/>
      <c r="I87" s="2"/>
      <c r="J87" s="3"/>
    </row>
    <row r="88" spans="7:10" x14ac:dyDescent="0.3">
      <c r="G88" s="2"/>
      <c r="H88" s="2"/>
      <c r="I88" s="2"/>
      <c r="J88" s="3"/>
    </row>
    <row r="89" spans="7:10" x14ac:dyDescent="0.3">
      <c r="G89" s="2"/>
      <c r="H89" s="2"/>
      <c r="I89" s="2"/>
      <c r="J89" s="3"/>
    </row>
    <row r="90" spans="7:10" x14ac:dyDescent="0.3">
      <c r="G90" s="2"/>
      <c r="H90" s="2"/>
      <c r="I90" s="2"/>
      <c r="J90" s="3"/>
    </row>
    <row r="91" spans="7:10" x14ac:dyDescent="0.3">
      <c r="G91" s="2"/>
      <c r="H91" s="2"/>
      <c r="I91" s="2"/>
      <c r="J91" s="3"/>
    </row>
    <row r="92" spans="7:10" x14ac:dyDescent="0.3">
      <c r="G92" s="2"/>
      <c r="H92" s="2"/>
      <c r="I92" s="2"/>
      <c r="J92" s="3"/>
    </row>
    <row r="93" spans="7:10" x14ac:dyDescent="0.3">
      <c r="G93" s="2"/>
      <c r="H93" s="2"/>
      <c r="I93" s="2"/>
      <c r="J93" s="3"/>
    </row>
    <row r="94" spans="7:10" x14ac:dyDescent="0.3">
      <c r="G94" s="2"/>
      <c r="H94" s="2"/>
      <c r="I94" s="2"/>
      <c r="J94" s="3"/>
    </row>
    <row r="95" spans="7:10" x14ac:dyDescent="0.3">
      <c r="G95" s="2"/>
      <c r="H95" s="2"/>
      <c r="I95" s="2"/>
      <c r="J95" s="3"/>
    </row>
    <row r="96" spans="7:10" x14ac:dyDescent="0.3">
      <c r="G96" s="2"/>
      <c r="H96" s="2"/>
      <c r="I96" s="2"/>
      <c r="J96" s="3"/>
    </row>
    <row r="97" spans="7:10" x14ac:dyDescent="0.3">
      <c r="G97" s="2"/>
      <c r="H97" s="2"/>
      <c r="I97" s="2"/>
      <c r="J97" s="3"/>
    </row>
    <row r="98" spans="7:10" x14ac:dyDescent="0.3">
      <c r="G98" s="2"/>
      <c r="H98" s="2"/>
      <c r="I98" s="2"/>
      <c r="J98" s="3"/>
    </row>
    <row r="99" spans="7:10" x14ac:dyDescent="0.3">
      <c r="G99" s="2"/>
      <c r="H99" s="2"/>
      <c r="I99" s="2"/>
      <c r="J99" s="3"/>
    </row>
    <row r="100" spans="7:10" x14ac:dyDescent="0.3">
      <c r="G100" s="2"/>
      <c r="H100" s="2"/>
      <c r="I100" s="2"/>
      <c r="J100" s="3"/>
    </row>
    <row r="101" spans="7:10" x14ac:dyDescent="0.3">
      <c r="G101" s="2"/>
      <c r="H101" s="2"/>
      <c r="I101" s="2"/>
      <c r="J101" s="3"/>
    </row>
    <row r="102" spans="7:10" x14ac:dyDescent="0.3">
      <c r="G102" s="2"/>
      <c r="H102" s="2"/>
      <c r="I102" s="2"/>
      <c r="J102" s="3"/>
    </row>
    <row r="103" spans="7:10" x14ac:dyDescent="0.3">
      <c r="G103" s="2"/>
      <c r="H103" s="2"/>
      <c r="I103" s="2"/>
      <c r="J103" s="3"/>
    </row>
    <row r="104" spans="7:10" x14ac:dyDescent="0.3">
      <c r="G104" s="2"/>
      <c r="H104" s="2"/>
      <c r="I104" s="2"/>
      <c r="J104" s="3"/>
    </row>
    <row r="105" spans="7:10" x14ac:dyDescent="0.3">
      <c r="G105" s="2"/>
      <c r="H105" s="2"/>
      <c r="I105" s="2"/>
      <c r="J105" s="3"/>
    </row>
    <row r="106" spans="7:10" x14ac:dyDescent="0.3">
      <c r="G106" s="2"/>
      <c r="H106" s="2"/>
      <c r="I106" s="2"/>
      <c r="J106" s="3"/>
    </row>
    <row r="107" spans="7:10" x14ac:dyDescent="0.3">
      <c r="G107" s="2"/>
      <c r="H107" s="2"/>
      <c r="I107" s="2"/>
      <c r="J107" s="3"/>
    </row>
    <row r="108" spans="7:10" x14ac:dyDescent="0.3">
      <c r="G108" s="2"/>
      <c r="H108" s="2"/>
      <c r="I108" s="2"/>
      <c r="J108" s="3"/>
    </row>
    <row r="109" spans="7:10" x14ac:dyDescent="0.3">
      <c r="G109" s="2"/>
      <c r="H109" s="2"/>
      <c r="I109" s="2"/>
      <c r="J109" s="3"/>
    </row>
    <row r="110" spans="7:10" x14ac:dyDescent="0.3">
      <c r="G110" s="2"/>
      <c r="H110" s="2"/>
      <c r="I110" s="2"/>
      <c r="J110" s="3"/>
    </row>
    <row r="111" spans="7:10" x14ac:dyDescent="0.3">
      <c r="G111" s="2"/>
      <c r="H111" s="2"/>
      <c r="I111" s="2"/>
      <c r="J111" s="3"/>
    </row>
    <row r="112" spans="7:10" x14ac:dyDescent="0.3">
      <c r="G112" s="2"/>
      <c r="H112" s="2"/>
      <c r="I112" s="2"/>
      <c r="J112" s="3"/>
    </row>
    <row r="113" spans="7:10" x14ac:dyDescent="0.3">
      <c r="G113" s="2"/>
      <c r="H113" s="2"/>
      <c r="I113" s="2"/>
      <c r="J113" s="3"/>
    </row>
    <row r="114" spans="7:10" x14ac:dyDescent="0.3">
      <c r="G114" s="2"/>
      <c r="H114" s="2"/>
      <c r="I114" s="2"/>
      <c r="J114" s="3"/>
    </row>
    <row r="115" spans="7:10" x14ac:dyDescent="0.3">
      <c r="G115" s="2"/>
      <c r="H115" s="2"/>
      <c r="I115" s="2"/>
      <c r="J115" s="3"/>
    </row>
    <row r="116" spans="7:10" x14ac:dyDescent="0.3">
      <c r="G116" s="2"/>
      <c r="H116" s="2"/>
      <c r="I116" s="2"/>
      <c r="J116" s="3"/>
    </row>
    <row r="117" spans="7:10" x14ac:dyDescent="0.3">
      <c r="G117" s="2"/>
      <c r="H117" s="2"/>
      <c r="I117" s="2"/>
      <c r="J117" s="3"/>
    </row>
    <row r="118" spans="7:10" x14ac:dyDescent="0.3">
      <c r="G118" s="2"/>
      <c r="H118" s="2"/>
      <c r="I118" s="2"/>
      <c r="J118" s="3"/>
    </row>
    <row r="119" spans="7:10" x14ac:dyDescent="0.3">
      <c r="G119" s="2"/>
      <c r="H119" s="2"/>
      <c r="I119" s="2"/>
      <c r="J119" s="3"/>
    </row>
    <row r="120" spans="7:10" x14ac:dyDescent="0.3">
      <c r="G120" s="2"/>
      <c r="H120" s="2"/>
      <c r="I120" s="2"/>
      <c r="J120" s="3"/>
    </row>
    <row r="121" spans="7:10" x14ac:dyDescent="0.3">
      <c r="G121" s="2"/>
      <c r="H121" s="2"/>
      <c r="I121" s="2"/>
      <c r="J121" s="3"/>
    </row>
    <row r="122" spans="7:10" x14ac:dyDescent="0.3">
      <c r="G122" s="2"/>
      <c r="H122" s="2"/>
      <c r="I122" s="2"/>
      <c r="J122" s="3"/>
    </row>
    <row r="123" spans="7:10" x14ac:dyDescent="0.3">
      <c r="G123" s="2"/>
      <c r="H123" s="2"/>
      <c r="I123" s="2"/>
      <c r="J123" s="3"/>
    </row>
    <row r="124" spans="7:10" x14ac:dyDescent="0.3">
      <c r="G124" s="2"/>
      <c r="H124" s="2"/>
      <c r="I124" s="2"/>
      <c r="J124" s="3"/>
    </row>
    <row r="125" spans="7:10" x14ac:dyDescent="0.3">
      <c r="G125" s="2"/>
      <c r="H125" s="2"/>
      <c r="I125" s="2"/>
      <c r="J125" s="3"/>
    </row>
    <row r="126" spans="7:10" x14ac:dyDescent="0.3">
      <c r="G126" s="2"/>
      <c r="H126" s="2"/>
      <c r="I126" s="2"/>
      <c r="J126" s="3"/>
    </row>
    <row r="127" spans="7:10" x14ac:dyDescent="0.3">
      <c r="G127" s="2"/>
      <c r="H127" s="2"/>
      <c r="I127" s="2"/>
      <c r="J127" s="3"/>
    </row>
    <row r="128" spans="7:10" x14ac:dyDescent="0.3">
      <c r="G128" s="2"/>
      <c r="H128" s="2"/>
      <c r="I128" s="2"/>
      <c r="J128" s="3"/>
    </row>
    <row r="129" spans="7:10" x14ac:dyDescent="0.3">
      <c r="G129" s="2"/>
      <c r="H129" s="2"/>
      <c r="I129" s="2"/>
      <c r="J129" s="3"/>
    </row>
    <row r="130" spans="7:10" x14ac:dyDescent="0.3">
      <c r="G130" s="2"/>
      <c r="H130" s="2"/>
      <c r="I130" s="2"/>
      <c r="J130" s="3"/>
    </row>
    <row r="131" spans="7:10" x14ac:dyDescent="0.3">
      <c r="G131" s="2"/>
      <c r="H131" s="2"/>
      <c r="I131" s="2"/>
      <c r="J131" s="3"/>
    </row>
    <row r="132" spans="7:10" x14ac:dyDescent="0.3">
      <c r="G132" s="2"/>
      <c r="H132" s="2"/>
      <c r="I132" s="2"/>
      <c r="J132" s="3"/>
    </row>
    <row r="133" spans="7:10" x14ac:dyDescent="0.3">
      <c r="G133" s="2"/>
      <c r="H133" s="2"/>
      <c r="I133" s="2"/>
      <c r="J133" s="3"/>
    </row>
    <row r="134" spans="7:10" x14ac:dyDescent="0.3">
      <c r="G134" s="2"/>
      <c r="H134" s="2"/>
      <c r="I134" s="2"/>
      <c r="J134" s="3"/>
    </row>
    <row r="135" spans="7:10" x14ac:dyDescent="0.3">
      <c r="G135" s="2"/>
      <c r="H135" s="2"/>
      <c r="I135" s="2"/>
      <c r="J135" s="3"/>
    </row>
    <row r="136" spans="7:10" x14ac:dyDescent="0.3">
      <c r="G136" s="2"/>
      <c r="H136" s="2"/>
      <c r="I136" s="2"/>
      <c r="J136" s="3"/>
    </row>
    <row r="137" spans="7:10" x14ac:dyDescent="0.3">
      <c r="G137" s="2"/>
      <c r="H137" s="2"/>
      <c r="I137" s="2"/>
      <c r="J137" s="3"/>
    </row>
    <row r="138" spans="7:10" x14ac:dyDescent="0.3">
      <c r="G138" s="2"/>
      <c r="H138" s="2"/>
      <c r="I138" s="2"/>
      <c r="J138" s="3"/>
    </row>
    <row r="139" spans="7:10" x14ac:dyDescent="0.3">
      <c r="G139" s="2"/>
      <c r="H139" s="2"/>
      <c r="I139" s="2"/>
      <c r="J139" s="3"/>
    </row>
    <row r="140" spans="7:10" x14ac:dyDescent="0.3">
      <c r="G140" s="2"/>
      <c r="H140" s="2"/>
      <c r="I140" s="2"/>
      <c r="J140" s="3"/>
    </row>
    <row r="141" spans="7:10" x14ac:dyDescent="0.3">
      <c r="G141" s="2"/>
      <c r="H141" s="2"/>
      <c r="I141" s="2"/>
      <c r="J141" s="3"/>
    </row>
    <row r="142" spans="7:10" x14ac:dyDescent="0.3">
      <c r="G142" s="2"/>
      <c r="H142" s="2"/>
      <c r="I142" s="2"/>
      <c r="J142" s="3"/>
    </row>
    <row r="143" spans="7:10" x14ac:dyDescent="0.3">
      <c r="G143" s="2"/>
      <c r="H143" s="2"/>
      <c r="I143" s="2"/>
      <c r="J143" s="3"/>
    </row>
    <row r="144" spans="7:10" x14ac:dyDescent="0.3">
      <c r="G144" s="2"/>
      <c r="H144" s="2"/>
      <c r="I144" s="2"/>
      <c r="J144" s="3"/>
    </row>
    <row r="145" spans="7:10" x14ac:dyDescent="0.3">
      <c r="G145" s="2"/>
      <c r="H145" s="2"/>
      <c r="I145" s="2"/>
      <c r="J145" s="3"/>
    </row>
    <row r="146" spans="7:10" x14ac:dyDescent="0.3">
      <c r="G146" s="2"/>
      <c r="H146" s="2"/>
      <c r="I146" s="2"/>
      <c r="J146" s="3"/>
    </row>
    <row r="147" spans="7:10" x14ac:dyDescent="0.3">
      <c r="G147" s="2"/>
      <c r="H147" s="2"/>
      <c r="I147" s="2"/>
      <c r="J147" s="3"/>
    </row>
    <row r="148" spans="7:10" x14ac:dyDescent="0.3">
      <c r="G148" s="2"/>
      <c r="H148" s="2"/>
      <c r="I148" s="2"/>
      <c r="J148" s="3"/>
    </row>
    <row r="149" spans="7:10" x14ac:dyDescent="0.3">
      <c r="G149" s="2"/>
      <c r="H149" s="2"/>
      <c r="I149" s="2"/>
      <c r="J149" s="3"/>
    </row>
    <row r="150" spans="7:10" x14ac:dyDescent="0.3">
      <c r="G150" s="2"/>
      <c r="H150" s="2"/>
      <c r="I150" s="2"/>
      <c r="J150" s="3"/>
    </row>
    <row r="151" spans="7:10" x14ac:dyDescent="0.3">
      <c r="G151" s="2"/>
      <c r="H151" s="2"/>
      <c r="I151" s="2"/>
      <c r="J151" s="3"/>
    </row>
    <row r="152" spans="7:10" x14ac:dyDescent="0.3">
      <c r="G152" s="2"/>
      <c r="H152" s="2"/>
      <c r="I152" s="2"/>
      <c r="J152" s="3"/>
    </row>
    <row r="153" spans="7:10" x14ac:dyDescent="0.3">
      <c r="G153" s="2"/>
      <c r="H153" s="2"/>
      <c r="I153" s="2"/>
      <c r="J153" s="3"/>
    </row>
    <row r="154" spans="7:10" x14ac:dyDescent="0.3">
      <c r="G154" s="2"/>
      <c r="H154" s="2"/>
      <c r="I154" s="2"/>
      <c r="J154" s="3"/>
    </row>
    <row r="155" spans="7:10" x14ac:dyDescent="0.3">
      <c r="G155" s="2"/>
      <c r="H155" s="2"/>
      <c r="I155" s="2"/>
      <c r="J155" s="3"/>
    </row>
    <row r="156" spans="7:10" x14ac:dyDescent="0.3">
      <c r="G156" s="2"/>
      <c r="H156" s="2"/>
      <c r="I156" s="2"/>
      <c r="J156" s="3"/>
    </row>
    <row r="157" spans="7:10" x14ac:dyDescent="0.3">
      <c r="G157" s="2"/>
      <c r="H157" s="2"/>
      <c r="I157" s="2"/>
      <c r="J157" s="3"/>
    </row>
    <row r="158" spans="7:10" x14ac:dyDescent="0.3">
      <c r="G158" s="2"/>
      <c r="H158" s="2"/>
      <c r="I158" s="2"/>
      <c r="J158" s="3"/>
    </row>
    <row r="159" spans="7:10" x14ac:dyDescent="0.3">
      <c r="G159" s="2"/>
      <c r="H159" s="2"/>
      <c r="I159" s="2"/>
      <c r="J159" s="3"/>
    </row>
    <row r="160" spans="7:10" x14ac:dyDescent="0.3">
      <c r="G160" s="2"/>
      <c r="H160" s="2"/>
      <c r="I160" s="2"/>
      <c r="J160" s="3"/>
    </row>
    <row r="161" spans="7:10" x14ac:dyDescent="0.3">
      <c r="G161" s="2"/>
      <c r="H161" s="2"/>
      <c r="I161" s="2"/>
      <c r="J161" s="3"/>
    </row>
    <row r="162" spans="7:10" x14ac:dyDescent="0.3">
      <c r="G162" s="2"/>
      <c r="H162" s="2"/>
      <c r="I162" s="2"/>
      <c r="J162" s="3"/>
    </row>
    <row r="163" spans="7:10" x14ac:dyDescent="0.3">
      <c r="G163" s="2"/>
      <c r="H163" s="2"/>
      <c r="I163" s="2"/>
      <c r="J163" s="3"/>
    </row>
    <row r="164" spans="7:10" x14ac:dyDescent="0.3">
      <c r="G164" s="2"/>
      <c r="H164" s="2"/>
      <c r="I164" s="2"/>
      <c r="J164" s="3"/>
    </row>
    <row r="165" spans="7:10" x14ac:dyDescent="0.3">
      <c r="G165" s="2"/>
      <c r="H165" s="2"/>
      <c r="I165" s="2"/>
      <c r="J165" s="3"/>
    </row>
    <row r="166" spans="7:10" x14ac:dyDescent="0.3">
      <c r="G166" s="2"/>
      <c r="H166" s="2"/>
      <c r="I166" s="2"/>
      <c r="J166" s="3"/>
    </row>
    <row r="167" spans="7:10" x14ac:dyDescent="0.3">
      <c r="G167" s="2"/>
      <c r="H167" s="2"/>
      <c r="I167" s="2"/>
      <c r="J167" s="3"/>
    </row>
    <row r="168" spans="7:10" x14ac:dyDescent="0.3">
      <c r="G168" s="2"/>
      <c r="H168" s="2"/>
      <c r="I168" s="2"/>
      <c r="J168" s="3"/>
    </row>
    <row r="169" spans="7:10" x14ac:dyDescent="0.3">
      <c r="G169" s="2"/>
      <c r="H169" s="2"/>
      <c r="I169" s="2"/>
      <c r="J169" s="3"/>
    </row>
    <row r="170" spans="7:10" x14ac:dyDescent="0.3">
      <c r="G170" s="2"/>
      <c r="H170" s="2"/>
      <c r="I170" s="2"/>
      <c r="J170" s="3"/>
    </row>
    <row r="171" spans="7:10" x14ac:dyDescent="0.3">
      <c r="G171" s="2"/>
      <c r="H171" s="2"/>
      <c r="I171" s="2"/>
      <c r="J171" s="3"/>
    </row>
    <row r="172" spans="7:10" x14ac:dyDescent="0.3">
      <c r="G172" s="2"/>
      <c r="H172" s="2"/>
      <c r="I172" s="2"/>
      <c r="J172" s="3"/>
    </row>
    <row r="173" spans="7:10" x14ac:dyDescent="0.3">
      <c r="G173" s="2"/>
      <c r="H173" s="2"/>
      <c r="I173" s="2"/>
      <c r="J173" s="3"/>
    </row>
    <row r="174" spans="7:10" x14ac:dyDescent="0.3">
      <c r="G174" s="2"/>
      <c r="H174" s="2"/>
      <c r="I174" s="2"/>
      <c r="J174" s="3"/>
    </row>
    <row r="175" spans="7:10" x14ac:dyDescent="0.3">
      <c r="G175" s="2"/>
      <c r="H175" s="2"/>
      <c r="I175" s="2"/>
      <c r="J175" s="3"/>
    </row>
    <row r="176" spans="7:10" x14ac:dyDescent="0.3">
      <c r="G176" s="2"/>
      <c r="H176" s="2"/>
      <c r="I176" s="2"/>
      <c r="J176" s="3"/>
    </row>
    <row r="177" spans="7:10" x14ac:dyDescent="0.3">
      <c r="G177" s="2"/>
      <c r="H177" s="2"/>
      <c r="I177" s="2"/>
      <c r="J177" s="3"/>
    </row>
    <row r="178" spans="7:10" x14ac:dyDescent="0.3">
      <c r="G178" s="2"/>
      <c r="H178" s="2"/>
      <c r="I178" s="2"/>
      <c r="J178" s="3"/>
    </row>
    <row r="179" spans="7:10" x14ac:dyDescent="0.3">
      <c r="G179" s="2"/>
      <c r="H179" s="2"/>
      <c r="I179" s="2"/>
      <c r="J179" s="3"/>
    </row>
    <row r="180" spans="7:10" x14ac:dyDescent="0.3">
      <c r="G180" s="2"/>
      <c r="H180" s="2"/>
      <c r="I180" s="2"/>
      <c r="J180" s="3"/>
    </row>
    <row r="181" spans="7:10" x14ac:dyDescent="0.3">
      <c r="G181" s="2"/>
      <c r="H181" s="2"/>
      <c r="I181" s="2"/>
      <c r="J181" s="3"/>
    </row>
    <row r="182" spans="7:10" x14ac:dyDescent="0.3">
      <c r="G182" s="2"/>
      <c r="H182" s="2"/>
      <c r="I182" s="2"/>
      <c r="J182" s="3"/>
    </row>
    <row r="183" spans="7:10" x14ac:dyDescent="0.3">
      <c r="G183" s="2"/>
      <c r="H183" s="2"/>
      <c r="I183" s="2"/>
      <c r="J183" s="3"/>
    </row>
    <row r="184" spans="7:10" x14ac:dyDescent="0.3">
      <c r="G184" s="2"/>
      <c r="H184" s="2"/>
      <c r="I184" s="2"/>
      <c r="J184" s="3"/>
    </row>
    <row r="185" spans="7:10" x14ac:dyDescent="0.3">
      <c r="G185" s="2"/>
      <c r="H185" s="2"/>
      <c r="I185" s="2"/>
      <c r="J185" s="3"/>
    </row>
    <row r="186" spans="7:10" x14ac:dyDescent="0.3">
      <c r="G186" s="2"/>
      <c r="H186" s="2"/>
      <c r="I186" s="2"/>
      <c r="J186" s="3"/>
    </row>
    <row r="187" spans="7:10" x14ac:dyDescent="0.3">
      <c r="G187" s="2"/>
      <c r="H187" s="2"/>
      <c r="I187" s="2"/>
      <c r="J187" s="3"/>
    </row>
    <row r="188" spans="7:10" x14ac:dyDescent="0.3">
      <c r="G188" s="2"/>
      <c r="H188" s="2"/>
      <c r="I188" s="2"/>
      <c r="J188" s="3"/>
    </row>
    <row r="189" spans="7:10" x14ac:dyDescent="0.3">
      <c r="G189" s="2"/>
      <c r="H189" s="2"/>
      <c r="I189" s="2"/>
      <c r="J189" s="3"/>
    </row>
    <row r="190" spans="7:10" x14ac:dyDescent="0.3">
      <c r="G190" s="2"/>
      <c r="H190" s="2"/>
      <c r="I190" s="2"/>
      <c r="J190" s="3"/>
    </row>
    <row r="191" spans="7:10" x14ac:dyDescent="0.3">
      <c r="G191" s="2"/>
      <c r="H191" s="2"/>
      <c r="I191" s="2"/>
      <c r="J191" s="3"/>
    </row>
    <row r="192" spans="7:10" x14ac:dyDescent="0.3">
      <c r="G192" s="2"/>
      <c r="H192" s="2"/>
      <c r="I192" s="2"/>
      <c r="J192" s="3"/>
    </row>
    <row r="193" spans="7:10" x14ac:dyDescent="0.3">
      <c r="G193" s="2"/>
      <c r="H193" s="2"/>
      <c r="I193" s="2"/>
      <c r="J193" s="3"/>
    </row>
    <row r="194" spans="7:10" x14ac:dyDescent="0.3">
      <c r="G194" s="2"/>
      <c r="H194" s="2"/>
      <c r="I194" s="2"/>
      <c r="J194" s="3"/>
    </row>
    <row r="195" spans="7:10" x14ac:dyDescent="0.3">
      <c r="G195" s="2"/>
      <c r="H195" s="2"/>
      <c r="I195" s="2"/>
      <c r="J195" s="3"/>
    </row>
    <row r="196" spans="7:10" x14ac:dyDescent="0.3">
      <c r="G196" s="2"/>
      <c r="H196" s="2"/>
      <c r="I196" s="2"/>
      <c r="J196" s="3"/>
    </row>
    <row r="197" spans="7:10" x14ac:dyDescent="0.3">
      <c r="G197" s="2"/>
      <c r="H197" s="2"/>
      <c r="I197" s="2"/>
      <c r="J197" s="3"/>
    </row>
    <row r="198" spans="7:10" x14ac:dyDescent="0.3">
      <c r="G198" s="2"/>
      <c r="H198" s="2"/>
      <c r="I198" s="2"/>
      <c r="J198" s="3"/>
    </row>
    <row r="199" spans="7:10" x14ac:dyDescent="0.3">
      <c r="G199" s="2"/>
      <c r="H199" s="2"/>
      <c r="I199" s="2"/>
      <c r="J199" s="3"/>
    </row>
    <row r="200" spans="7:10" x14ac:dyDescent="0.3">
      <c r="G200" s="2"/>
      <c r="H200" s="2"/>
      <c r="I200" s="2"/>
      <c r="J200" s="3"/>
    </row>
    <row r="201" spans="7:10" x14ac:dyDescent="0.3">
      <c r="G201" s="2"/>
      <c r="H201" s="2"/>
      <c r="I201" s="2"/>
      <c r="J201" s="3"/>
    </row>
    <row r="202" spans="7:10" x14ac:dyDescent="0.3">
      <c r="G202" s="2"/>
      <c r="H202" s="2"/>
      <c r="I202" s="2"/>
      <c r="J202" s="3"/>
    </row>
    <row r="203" spans="7:10" x14ac:dyDescent="0.3">
      <c r="G203" s="2"/>
      <c r="H203" s="2"/>
      <c r="I203" s="2"/>
      <c r="J203" s="3"/>
    </row>
    <row r="204" spans="7:10" x14ac:dyDescent="0.3">
      <c r="G204" s="2"/>
      <c r="H204" s="2"/>
      <c r="I204" s="2"/>
      <c r="J204" s="3"/>
    </row>
    <row r="205" spans="7:10" x14ac:dyDescent="0.3">
      <c r="G205" s="2"/>
      <c r="H205" s="2"/>
      <c r="I205" s="2"/>
      <c r="J205" s="3"/>
    </row>
    <row r="206" spans="7:10" x14ac:dyDescent="0.3">
      <c r="G206" s="2"/>
      <c r="H206" s="2"/>
      <c r="I206" s="2"/>
      <c r="J206" s="3"/>
    </row>
    <row r="207" spans="7:10" x14ac:dyDescent="0.3">
      <c r="G207" s="2"/>
      <c r="H207" s="2"/>
      <c r="I207" s="2"/>
      <c r="J207" s="3"/>
    </row>
    <row r="208" spans="7:10" x14ac:dyDescent="0.3">
      <c r="G208" s="2"/>
      <c r="H208" s="2"/>
      <c r="I208" s="2"/>
      <c r="J208" s="3"/>
    </row>
    <row r="209" spans="7:10" x14ac:dyDescent="0.3">
      <c r="G209" s="2"/>
      <c r="H209" s="2"/>
      <c r="I209" s="2"/>
      <c r="J209" s="3"/>
    </row>
    <row r="210" spans="7:10" x14ac:dyDescent="0.3">
      <c r="G210" s="2"/>
      <c r="H210" s="2"/>
      <c r="I210" s="2"/>
      <c r="J210" s="3"/>
    </row>
    <row r="211" spans="7:10" x14ac:dyDescent="0.3">
      <c r="G211" s="2"/>
      <c r="H211" s="2"/>
      <c r="I211" s="2"/>
      <c r="J211" s="3"/>
    </row>
    <row r="212" spans="7:10" x14ac:dyDescent="0.3">
      <c r="G212" s="2"/>
      <c r="H212" s="2"/>
      <c r="I212" s="2"/>
      <c r="J212" s="3"/>
    </row>
    <row r="213" spans="7:10" x14ac:dyDescent="0.3">
      <c r="G213" s="2"/>
      <c r="H213" s="2"/>
      <c r="I213" s="2"/>
      <c r="J213" s="3"/>
    </row>
    <row r="214" spans="7:10" x14ac:dyDescent="0.3">
      <c r="G214" s="2"/>
      <c r="H214" s="2"/>
      <c r="I214" s="2"/>
      <c r="J214" s="3"/>
    </row>
    <row r="215" spans="7:10" x14ac:dyDescent="0.3">
      <c r="G215" s="2"/>
      <c r="H215" s="2"/>
      <c r="I215" s="2"/>
      <c r="J215" s="3"/>
    </row>
    <row r="216" spans="7:10" x14ac:dyDescent="0.3">
      <c r="G216" s="2"/>
      <c r="H216" s="2"/>
      <c r="I216" s="2"/>
      <c r="J216" s="3"/>
    </row>
    <row r="217" spans="7:10" x14ac:dyDescent="0.3">
      <c r="G217" s="2"/>
      <c r="H217" s="2"/>
      <c r="I217" s="2"/>
      <c r="J217" s="3"/>
    </row>
    <row r="218" spans="7:10" x14ac:dyDescent="0.3">
      <c r="G218" s="2"/>
      <c r="H218" s="2"/>
      <c r="I218" s="2"/>
      <c r="J218" s="3"/>
    </row>
    <row r="219" spans="7:10" x14ac:dyDescent="0.3">
      <c r="G219" s="2"/>
      <c r="H219" s="2"/>
      <c r="I219" s="2"/>
      <c r="J219" s="3"/>
    </row>
    <row r="220" spans="7:10" x14ac:dyDescent="0.3">
      <c r="G220" s="2"/>
      <c r="H220" s="2"/>
      <c r="I220" s="2"/>
      <c r="J220" s="3"/>
    </row>
    <row r="221" spans="7:10" x14ac:dyDescent="0.3">
      <c r="G221" s="2"/>
      <c r="H221" s="2"/>
      <c r="I221" s="2"/>
      <c r="J221" s="3"/>
    </row>
    <row r="222" spans="7:10" x14ac:dyDescent="0.3">
      <c r="G222" s="2"/>
      <c r="H222" s="2"/>
      <c r="I222" s="2"/>
      <c r="J222" s="3"/>
    </row>
    <row r="223" spans="7:10" x14ac:dyDescent="0.3">
      <c r="G223" s="2"/>
      <c r="H223" s="2"/>
      <c r="I223" s="2"/>
      <c r="J223" s="3"/>
    </row>
    <row r="224" spans="7:10" x14ac:dyDescent="0.3">
      <c r="G224" s="2"/>
      <c r="H224" s="2"/>
      <c r="I224" s="2"/>
      <c r="J224" s="3"/>
    </row>
    <row r="225" spans="7:10" x14ac:dyDescent="0.3">
      <c r="G225" s="2"/>
      <c r="H225" s="2"/>
      <c r="I225" s="2"/>
      <c r="J225" s="3"/>
    </row>
    <row r="226" spans="7:10" x14ac:dyDescent="0.3">
      <c r="G226" s="2"/>
      <c r="H226" s="2"/>
      <c r="I226" s="2"/>
      <c r="J226" s="3"/>
    </row>
    <row r="227" spans="7:10" x14ac:dyDescent="0.3">
      <c r="G227" s="2"/>
      <c r="H227" s="2"/>
      <c r="I227" s="2"/>
      <c r="J227" s="3"/>
    </row>
    <row r="228" spans="7:10" x14ac:dyDescent="0.3">
      <c r="G228" s="2"/>
      <c r="H228" s="2"/>
      <c r="I228" s="2"/>
      <c r="J228" s="3"/>
    </row>
    <row r="229" spans="7:10" x14ac:dyDescent="0.3">
      <c r="G229" s="2"/>
      <c r="H229" s="2"/>
      <c r="I229" s="2"/>
      <c r="J229" s="3"/>
    </row>
    <row r="230" spans="7:10" x14ac:dyDescent="0.3">
      <c r="G230" s="2"/>
      <c r="H230" s="2"/>
      <c r="I230" s="2"/>
      <c r="J230" s="3"/>
    </row>
    <row r="231" spans="7:10" x14ac:dyDescent="0.3">
      <c r="G231" s="2"/>
      <c r="H231" s="2"/>
      <c r="I231" s="2"/>
      <c r="J231" s="3"/>
    </row>
    <row r="232" spans="7:10" x14ac:dyDescent="0.3">
      <c r="G232" s="2"/>
      <c r="H232" s="2"/>
      <c r="I232" s="2"/>
      <c r="J232" s="3"/>
    </row>
    <row r="233" spans="7:10" x14ac:dyDescent="0.3">
      <c r="G233" s="2"/>
      <c r="H233" s="2"/>
      <c r="I233" s="2"/>
      <c r="J233" s="3"/>
    </row>
    <row r="234" spans="7:10" x14ac:dyDescent="0.3">
      <c r="G234" s="2"/>
      <c r="H234" s="2"/>
      <c r="I234" s="2"/>
      <c r="J234" s="3"/>
    </row>
    <row r="235" spans="7:10" x14ac:dyDescent="0.3">
      <c r="G235" s="2"/>
      <c r="H235" s="2"/>
      <c r="I235" s="2"/>
      <c r="J235" s="3"/>
    </row>
    <row r="236" spans="7:10" x14ac:dyDescent="0.3">
      <c r="G236" s="2"/>
      <c r="H236" s="2"/>
      <c r="I236" s="2"/>
      <c r="J236" s="3"/>
    </row>
    <row r="237" spans="7:10" x14ac:dyDescent="0.3">
      <c r="G237" s="2"/>
      <c r="H237" s="2"/>
      <c r="I237" s="2"/>
      <c r="J237" s="3"/>
    </row>
    <row r="238" spans="7:10" x14ac:dyDescent="0.3">
      <c r="G238" s="2"/>
      <c r="H238" s="2"/>
      <c r="I238" s="2"/>
      <c r="J238" s="3"/>
    </row>
    <row r="239" spans="7:10" x14ac:dyDescent="0.3">
      <c r="G239" s="2"/>
      <c r="H239" s="2"/>
      <c r="I239" s="2"/>
      <c r="J239" s="3"/>
    </row>
    <row r="240" spans="7:10" x14ac:dyDescent="0.3">
      <c r="G240" s="2"/>
      <c r="H240" s="2"/>
      <c r="I240" s="2"/>
      <c r="J240" s="3"/>
    </row>
    <row r="241" spans="7:10" x14ac:dyDescent="0.3">
      <c r="G241" s="2"/>
      <c r="H241" s="2"/>
      <c r="I241" s="2"/>
      <c r="J241" s="3"/>
    </row>
    <row r="242" spans="7:10" x14ac:dyDescent="0.3">
      <c r="G242" s="2"/>
      <c r="H242" s="2"/>
      <c r="I242" s="2"/>
      <c r="J242" s="3"/>
    </row>
    <row r="243" spans="7:10" x14ac:dyDescent="0.3">
      <c r="G243" s="2"/>
      <c r="H243" s="2"/>
      <c r="I243" s="2"/>
      <c r="J243" s="3"/>
    </row>
    <row r="244" spans="7:10" x14ac:dyDescent="0.3">
      <c r="G244" s="2"/>
      <c r="H244" s="2"/>
      <c r="I244" s="2"/>
      <c r="J244" s="3"/>
    </row>
    <row r="245" spans="7:10" x14ac:dyDescent="0.3">
      <c r="G245" s="2"/>
      <c r="H245" s="2"/>
      <c r="I245" s="2"/>
      <c r="J245" s="3"/>
    </row>
    <row r="246" spans="7:10" x14ac:dyDescent="0.3">
      <c r="G246" s="2"/>
      <c r="H246" s="2"/>
      <c r="I246" s="2"/>
      <c r="J246" s="3"/>
    </row>
    <row r="247" spans="7:10" x14ac:dyDescent="0.3">
      <c r="G247" s="2"/>
      <c r="H247" s="2"/>
      <c r="I247" s="2"/>
      <c r="J247" s="3"/>
    </row>
    <row r="248" spans="7:10" x14ac:dyDescent="0.3">
      <c r="G248" s="2"/>
      <c r="H248" s="2"/>
      <c r="I248" s="2"/>
      <c r="J248" s="3"/>
    </row>
    <row r="249" spans="7:10" x14ac:dyDescent="0.3">
      <c r="G249" s="2"/>
      <c r="H249" s="2"/>
      <c r="I249" s="2"/>
      <c r="J249" s="3"/>
    </row>
    <row r="250" spans="7:10" x14ac:dyDescent="0.3">
      <c r="G250" s="2"/>
      <c r="H250" s="2"/>
      <c r="I250" s="2"/>
      <c r="J250" s="3"/>
    </row>
    <row r="251" spans="7:10" x14ac:dyDescent="0.3">
      <c r="G251" s="2"/>
      <c r="H251" s="2"/>
      <c r="I251" s="2"/>
      <c r="J251" s="3"/>
    </row>
    <row r="252" spans="7:10" x14ac:dyDescent="0.3">
      <c r="G252" s="2"/>
      <c r="H252" s="2"/>
      <c r="I252" s="2"/>
      <c r="J252" s="3"/>
    </row>
    <row r="253" spans="7:10" x14ac:dyDescent="0.3">
      <c r="G253" s="2"/>
      <c r="H253" s="2"/>
      <c r="I253" s="2"/>
      <c r="J253" s="3"/>
    </row>
    <row r="254" spans="7:10" x14ac:dyDescent="0.3">
      <c r="G254" s="2"/>
      <c r="H254" s="2"/>
      <c r="I254" s="2"/>
      <c r="J254" s="3"/>
    </row>
    <row r="255" spans="7:10" x14ac:dyDescent="0.3">
      <c r="G255" s="2"/>
      <c r="H255" s="2"/>
      <c r="I255" s="2"/>
      <c r="J255" s="3"/>
    </row>
    <row r="256" spans="7:10" x14ac:dyDescent="0.3">
      <c r="G256" s="2"/>
      <c r="H256" s="2"/>
      <c r="I256" s="2"/>
      <c r="J256" s="3"/>
    </row>
    <row r="257" spans="7:10" x14ac:dyDescent="0.3">
      <c r="G257" s="2"/>
      <c r="H257" s="2"/>
      <c r="I257" s="2"/>
      <c r="J257" s="3"/>
    </row>
    <row r="258" spans="7:10" x14ac:dyDescent="0.3">
      <c r="G258" s="2"/>
      <c r="H258" s="2"/>
      <c r="I258" s="2"/>
      <c r="J258" s="3"/>
    </row>
    <row r="259" spans="7:10" x14ac:dyDescent="0.3">
      <c r="G259" s="2"/>
      <c r="H259" s="2"/>
      <c r="I259" s="2"/>
      <c r="J259" s="3"/>
    </row>
    <row r="260" spans="7:10" x14ac:dyDescent="0.3">
      <c r="G260" s="2"/>
      <c r="H260" s="2"/>
      <c r="I260" s="2"/>
      <c r="J260" s="3"/>
    </row>
    <row r="261" spans="7:10" x14ac:dyDescent="0.3">
      <c r="G261" s="2"/>
      <c r="H261" s="2"/>
      <c r="I261" s="2"/>
      <c r="J261" s="3"/>
    </row>
    <row r="262" spans="7:10" x14ac:dyDescent="0.3">
      <c r="G262" s="2"/>
      <c r="H262" s="2"/>
      <c r="I262" s="2"/>
      <c r="J262" s="3"/>
    </row>
    <row r="263" spans="7:10" x14ac:dyDescent="0.3">
      <c r="G263" s="2"/>
      <c r="H263" s="2"/>
      <c r="I263" s="2"/>
      <c r="J263" s="3"/>
    </row>
    <row r="264" spans="7:10" x14ac:dyDescent="0.3">
      <c r="G264" s="2"/>
      <c r="H264" s="2"/>
      <c r="I264" s="2"/>
      <c r="J264" s="3"/>
    </row>
    <row r="265" spans="7:10" x14ac:dyDescent="0.3">
      <c r="G265" s="2"/>
      <c r="H265" s="2"/>
      <c r="I265" s="2"/>
      <c r="J265" s="3"/>
    </row>
    <row r="266" spans="7:10" x14ac:dyDescent="0.3">
      <c r="G266" s="2"/>
      <c r="H266" s="2"/>
      <c r="I266" s="2"/>
      <c r="J266" s="3"/>
    </row>
    <row r="267" spans="7:10" x14ac:dyDescent="0.3">
      <c r="G267" s="2"/>
      <c r="H267" s="2"/>
      <c r="I267" s="2"/>
      <c r="J267" s="3"/>
    </row>
    <row r="268" spans="7:10" x14ac:dyDescent="0.3">
      <c r="G268" s="2"/>
      <c r="H268" s="2"/>
      <c r="I268" s="2"/>
      <c r="J268" s="3"/>
    </row>
    <row r="269" spans="7:10" x14ac:dyDescent="0.3">
      <c r="G269" s="2"/>
      <c r="H269" s="2"/>
      <c r="I269" s="2"/>
      <c r="J269" s="3"/>
    </row>
    <row r="270" spans="7:10" x14ac:dyDescent="0.3">
      <c r="G270" s="2"/>
      <c r="H270" s="2"/>
      <c r="I270" s="2"/>
      <c r="J270" s="3"/>
    </row>
    <row r="271" spans="7:10" x14ac:dyDescent="0.3">
      <c r="G271" s="2"/>
      <c r="H271" s="2"/>
      <c r="I271" s="2"/>
      <c r="J271" s="3"/>
    </row>
    <row r="272" spans="7:10" x14ac:dyDescent="0.3">
      <c r="G272" s="2"/>
      <c r="H272" s="2"/>
      <c r="I272" s="2"/>
      <c r="J272" s="3"/>
    </row>
    <row r="273" spans="7:10" x14ac:dyDescent="0.3">
      <c r="G273" s="2"/>
      <c r="H273" s="2"/>
      <c r="I273" s="2"/>
      <c r="J273" s="3"/>
    </row>
    <row r="274" spans="7:10" x14ac:dyDescent="0.3">
      <c r="G274" s="2"/>
      <c r="H274" s="2"/>
      <c r="I274" s="2"/>
      <c r="J274" s="3"/>
    </row>
    <row r="275" spans="7:10" x14ac:dyDescent="0.3">
      <c r="G275" s="2"/>
      <c r="H275" s="2"/>
      <c r="I275" s="2"/>
      <c r="J275" s="3"/>
    </row>
    <row r="276" spans="7:10" x14ac:dyDescent="0.3">
      <c r="G276" s="2"/>
      <c r="H276" s="2"/>
      <c r="I276" s="2"/>
      <c r="J276" s="3"/>
    </row>
    <row r="277" spans="7:10" x14ac:dyDescent="0.3">
      <c r="G277" s="2"/>
      <c r="H277" s="2"/>
      <c r="I277" s="2"/>
      <c r="J277" s="3"/>
    </row>
    <row r="278" spans="7:10" x14ac:dyDescent="0.3">
      <c r="G278" s="2"/>
      <c r="H278" s="2"/>
      <c r="I278" s="2"/>
      <c r="J278" s="3"/>
    </row>
    <row r="279" spans="7:10" x14ac:dyDescent="0.3">
      <c r="G279" s="2"/>
      <c r="H279" s="2"/>
      <c r="I279" s="2"/>
      <c r="J279" s="3"/>
    </row>
    <row r="280" spans="7:10" x14ac:dyDescent="0.3">
      <c r="G280" s="2"/>
      <c r="H280" s="2"/>
      <c r="I280" s="2"/>
      <c r="J280" s="3"/>
    </row>
    <row r="281" spans="7:10" x14ac:dyDescent="0.3">
      <c r="G281" s="2"/>
      <c r="H281" s="2"/>
      <c r="I281" s="2"/>
      <c r="J281" s="3"/>
    </row>
    <row r="282" spans="7:10" x14ac:dyDescent="0.3">
      <c r="G282" s="2"/>
      <c r="H282" s="2"/>
      <c r="I282" s="2"/>
      <c r="J282" s="3"/>
    </row>
    <row r="283" spans="7:10" x14ac:dyDescent="0.3">
      <c r="G283" s="2"/>
      <c r="H283" s="2"/>
      <c r="I283" s="2"/>
      <c r="J283" s="3"/>
    </row>
    <row r="284" spans="7:10" x14ac:dyDescent="0.3">
      <c r="G284" s="2"/>
      <c r="H284" s="2"/>
      <c r="I284" s="2"/>
      <c r="J284" s="3"/>
    </row>
    <row r="285" spans="7:10" x14ac:dyDescent="0.3">
      <c r="G285" s="2"/>
      <c r="H285" s="2"/>
      <c r="I285" s="2"/>
      <c r="J285" s="3"/>
    </row>
    <row r="286" spans="7:10" x14ac:dyDescent="0.3">
      <c r="G286" s="2"/>
      <c r="H286" s="2"/>
      <c r="I286" s="2"/>
      <c r="J286" s="3"/>
    </row>
    <row r="287" spans="7:10" x14ac:dyDescent="0.3">
      <c r="G287" s="2"/>
      <c r="H287" s="2"/>
      <c r="I287" s="2"/>
      <c r="J287" s="3"/>
    </row>
    <row r="288" spans="7:10" x14ac:dyDescent="0.3">
      <c r="G288" s="2"/>
      <c r="H288" s="2"/>
      <c r="I288" s="2"/>
      <c r="J288" s="3"/>
    </row>
    <row r="289" spans="7:10" x14ac:dyDescent="0.3">
      <c r="G289" s="2"/>
      <c r="H289" s="2"/>
      <c r="I289" s="2"/>
      <c r="J289" s="3"/>
    </row>
    <row r="290" spans="7:10" x14ac:dyDescent="0.3">
      <c r="G290" s="2"/>
      <c r="H290" s="2"/>
      <c r="I290" s="2"/>
      <c r="J290" s="3"/>
    </row>
    <row r="291" spans="7:10" x14ac:dyDescent="0.3">
      <c r="G291" s="2"/>
      <c r="H291" s="2"/>
      <c r="I291" s="2"/>
      <c r="J291" s="3"/>
    </row>
    <row r="292" spans="7:10" x14ac:dyDescent="0.3">
      <c r="G292" s="2"/>
      <c r="H292" s="2"/>
      <c r="I292" s="2"/>
      <c r="J292" s="3"/>
    </row>
    <row r="293" spans="7:10" x14ac:dyDescent="0.3">
      <c r="G293" s="2"/>
      <c r="H293" s="2"/>
      <c r="I293" s="2"/>
      <c r="J293" s="3"/>
    </row>
    <row r="294" spans="7:10" x14ac:dyDescent="0.3">
      <c r="G294" s="2"/>
      <c r="H294" s="2"/>
      <c r="I294" s="2"/>
      <c r="J294" s="3"/>
    </row>
    <row r="295" spans="7:10" x14ac:dyDescent="0.3">
      <c r="G295" s="2"/>
      <c r="H295" s="2"/>
      <c r="I295" s="2"/>
      <c r="J295" s="3"/>
    </row>
    <row r="296" spans="7:10" x14ac:dyDescent="0.3">
      <c r="G296" s="2"/>
      <c r="H296" s="2"/>
      <c r="I296" s="2"/>
      <c r="J296" s="3"/>
    </row>
    <row r="297" spans="7:10" x14ac:dyDescent="0.3">
      <c r="G297" s="2"/>
      <c r="H297" s="2"/>
      <c r="I297" s="2"/>
      <c r="J297" s="3"/>
    </row>
    <row r="298" spans="7:10" x14ac:dyDescent="0.3">
      <c r="G298" s="2"/>
      <c r="H298" s="2"/>
      <c r="I298" s="2"/>
      <c r="J298" s="3"/>
    </row>
    <row r="299" spans="7:10" x14ac:dyDescent="0.3">
      <c r="G299" s="2"/>
      <c r="H299" s="2"/>
      <c r="I299" s="2"/>
      <c r="J299" s="3"/>
    </row>
    <row r="300" spans="7:10" x14ac:dyDescent="0.3">
      <c r="G300" s="2"/>
      <c r="H300" s="2"/>
      <c r="I300" s="2"/>
      <c r="J300" s="3"/>
    </row>
    <row r="301" spans="7:10" x14ac:dyDescent="0.3">
      <c r="G301" s="2"/>
      <c r="H301" s="2"/>
      <c r="I301" s="2"/>
      <c r="J301" s="3"/>
    </row>
    <row r="302" spans="7:10" x14ac:dyDescent="0.3">
      <c r="G302" s="2"/>
      <c r="H302" s="2"/>
      <c r="I302" s="2"/>
      <c r="J302" s="3"/>
    </row>
    <row r="303" spans="7:10" x14ac:dyDescent="0.3">
      <c r="G303" s="2"/>
      <c r="H303" s="2"/>
      <c r="I303" s="2"/>
      <c r="J303" s="3"/>
    </row>
    <row r="304" spans="7:10" x14ac:dyDescent="0.3">
      <c r="G304" s="2"/>
      <c r="H304" s="2"/>
      <c r="I304" s="2"/>
      <c r="J304" s="3"/>
    </row>
    <row r="305" spans="7:13" x14ac:dyDescent="0.3">
      <c r="G305" s="2"/>
      <c r="H305" s="2"/>
      <c r="I305" s="2"/>
      <c r="J305" s="3"/>
    </row>
    <row r="306" spans="7:13" x14ac:dyDescent="0.3">
      <c r="G306" s="2"/>
      <c r="H306" s="2"/>
      <c r="I306" s="2"/>
      <c r="J306" s="3"/>
    </row>
    <row r="307" spans="7:13" x14ac:dyDescent="0.3">
      <c r="G307" s="2"/>
      <c r="H307" s="2"/>
      <c r="I307" s="2"/>
      <c r="J307" s="3"/>
    </row>
    <row r="308" spans="7:13" x14ac:dyDescent="0.3">
      <c r="G308" s="2"/>
      <c r="H308" s="2"/>
      <c r="I308" s="2"/>
      <c r="J308" s="3"/>
    </row>
    <row r="309" spans="7:13" x14ac:dyDescent="0.3">
      <c r="G309" s="2"/>
      <c r="H309" s="2"/>
      <c r="I309" s="2"/>
      <c r="J309" s="3"/>
    </row>
    <row r="310" spans="7:13" x14ac:dyDescent="0.3">
      <c r="G310" s="2"/>
      <c r="H310" s="2"/>
      <c r="I310" s="2"/>
      <c r="J310" s="3"/>
    </row>
    <row r="311" spans="7:13" x14ac:dyDescent="0.3">
      <c r="G311" s="2"/>
      <c r="H311" s="2"/>
      <c r="I311" s="2"/>
      <c r="J311" s="3"/>
    </row>
    <row r="312" spans="7:13" x14ac:dyDescent="0.3">
      <c r="G312" s="2"/>
      <c r="H312" s="2"/>
      <c r="I312" s="2"/>
      <c r="J312" s="3"/>
      <c r="L312" s="4"/>
      <c r="M312" s="4"/>
    </row>
    <row r="313" spans="7:13" x14ac:dyDescent="0.3">
      <c r="G313" s="2"/>
      <c r="H313" s="2"/>
      <c r="I313" s="2"/>
      <c r="J313" s="3"/>
    </row>
    <row r="314" spans="7:13" x14ac:dyDescent="0.3">
      <c r="G314" s="2"/>
      <c r="H314" s="2"/>
      <c r="I314" s="2"/>
      <c r="J314" s="3"/>
    </row>
    <row r="315" spans="7:13" x14ac:dyDescent="0.3">
      <c r="G315" s="2"/>
      <c r="H315" s="2"/>
      <c r="I315" s="2"/>
      <c r="J315" s="3"/>
    </row>
    <row r="316" spans="7:13" x14ac:dyDescent="0.3">
      <c r="G316" s="2"/>
      <c r="H316" s="2"/>
      <c r="I316" s="2"/>
      <c r="J316" s="3"/>
    </row>
    <row r="317" spans="7:13" x14ac:dyDescent="0.3">
      <c r="G317" s="2"/>
      <c r="H317" s="2"/>
      <c r="I317" s="2"/>
      <c r="J317" s="3"/>
    </row>
    <row r="318" spans="7:13" x14ac:dyDescent="0.3">
      <c r="G318" s="2"/>
      <c r="H318" s="2"/>
      <c r="I318" s="2"/>
      <c r="J318" s="3"/>
    </row>
    <row r="319" spans="7:13" x14ac:dyDescent="0.3">
      <c r="G319" s="2"/>
      <c r="H319" s="2"/>
      <c r="I319" s="2"/>
      <c r="J319" s="3"/>
    </row>
    <row r="320" spans="7:13" x14ac:dyDescent="0.3">
      <c r="G320" s="2"/>
      <c r="H320" s="2"/>
      <c r="I320" s="2"/>
      <c r="J320" s="3"/>
    </row>
    <row r="321" spans="7:10" x14ac:dyDescent="0.3">
      <c r="G321" s="2"/>
      <c r="H321" s="2"/>
      <c r="I321" s="2"/>
      <c r="J321" s="3"/>
    </row>
    <row r="322" spans="7:10" x14ac:dyDescent="0.3">
      <c r="G322" s="2"/>
      <c r="H322" s="2"/>
      <c r="I322" s="2"/>
      <c r="J322" s="3"/>
    </row>
    <row r="323" spans="7:10" x14ac:dyDescent="0.3">
      <c r="G323" s="2"/>
      <c r="H323" s="2"/>
      <c r="I323" s="2"/>
      <c r="J323" s="3"/>
    </row>
    <row r="324" spans="7:10" x14ac:dyDescent="0.3">
      <c r="G324" s="2"/>
      <c r="H324" s="2"/>
      <c r="I324" s="2"/>
      <c r="J324" s="3"/>
    </row>
    <row r="325" spans="7:10" x14ac:dyDescent="0.3">
      <c r="G325" s="2"/>
      <c r="H325" s="2"/>
      <c r="I325" s="2"/>
      <c r="J325" s="3"/>
    </row>
    <row r="326" spans="7:10" x14ac:dyDescent="0.3">
      <c r="G326" s="2"/>
      <c r="H326" s="2"/>
      <c r="I326" s="2"/>
      <c r="J326" s="3"/>
    </row>
    <row r="327" spans="7:10" x14ac:dyDescent="0.3">
      <c r="G327" s="2"/>
      <c r="H327" s="2"/>
      <c r="I327" s="2"/>
      <c r="J327" s="3"/>
    </row>
    <row r="328" spans="7:10" x14ac:dyDescent="0.3">
      <c r="G328" s="2"/>
      <c r="H328" s="2"/>
      <c r="I328" s="2"/>
      <c r="J328" s="3"/>
    </row>
    <row r="329" spans="7:10" x14ac:dyDescent="0.3">
      <c r="G329" s="2"/>
      <c r="H329" s="2"/>
      <c r="I329" s="2"/>
      <c r="J329" s="3"/>
    </row>
    <row r="330" spans="7:10" x14ac:dyDescent="0.3">
      <c r="G330" s="2"/>
      <c r="H330" s="2"/>
      <c r="I330" s="2"/>
      <c r="J330" s="3"/>
    </row>
    <row r="331" spans="7:10" x14ac:dyDescent="0.3">
      <c r="G331" s="2"/>
      <c r="H331" s="2"/>
      <c r="I331" s="2"/>
      <c r="J331" s="3"/>
    </row>
    <row r="332" spans="7:10" x14ac:dyDescent="0.3">
      <c r="G332" s="2"/>
      <c r="H332" s="2"/>
      <c r="I332" s="2"/>
      <c r="J332" s="3"/>
    </row>
    <row r="333" spans="7:10" x14ac:dyDescent="0.3">
      <c r="G333" s="2"/>
      <c r="H333" s="2"/>
      <c r="I333" s="2"/>
      <c r="J333" s="3"/>
    </row>
    <row r="334" spans="7:10" x14ac:dyDescent="0.3">
      <c r="G334" s="2"/>
      <c r="H334" s="2"/>
      <c r="I334" s="2"/>
      <c r="J334" s="3"/>
    </row>
    <row r="335" spans="7:10" x14ac:dyDescent="0.3">
      <c r="G335" s="2"/>
      <c r="H335" s="2"/>
      <c r="I335" s="2"/>
      <c r="J335" s="3"/>
    </row>
    <row r="336" spans="7:10" x14ac:dyDescent="0.3">
      <c r="G336" s="2"/>
      <c r="H336" s="2"/>
      <c r="I336" s="2"/>
      <c r="J336" s="3"/>
    </row>
    <row r="337" spans="7:13" x14ac:dyDescent="0.3">
      <c r="G337" s="2"/>
      <c r="H337" s="2"/>
      <c r="I337" s="2"/>
      <c r="J337" s="3"/>
    </row>
    <row r="338" spans="7:13" x14ac:dyDescent="0.3">
      <c r="G338" s="2"/>
      <c r="H338" s="2"/>
      <c r="I338" s="2"/>
      <c r="J338" s="3"/>
    </row>
    <row r="339" spans="7:13" x14ac:dyDescent="0.3">
      <c r="G339" s="2"/>
      <c r="H339" s="2"/>
      <c r="I339" s="2"/>
      <c r="J339" s="3"/>
    </row>
    <row r="340" spans="7:13" x14ac:dyDescent="0.3">
      <c r="G340" s="2"/>
      <c r="H340" s="2"/>
      <c r="I340" s="2"/>
      <c r="J340" s="3"/>
    </row>
    <row r="341" spans="7:13" x14ac:dyDescent="0.3">
      <c r="G341" s="2"/>
      <c r="H341" s="2"/>
      <c r="I341" s="2"/>
      <c r="J341" s="3"/>
    </row>
    <row r="342" spans="7:13" x14ac:dyDescent="0.3">
      <c r="G342" s="2"/>
      <c r="H342" s="2"/>
      <c r="I342" s="2"/>
      <c r="J342" s="3"/>
    </row>
    <row r="343" spans="7:13" x14ac:dyDescent="0.3">
      <c r="G343" s="2"/>
      <c r="H343" s="2"/>
      <c r="I343" s="2"/>
      <c r="J343" s="3"/>
    </row>
    <row r="344" spans="7:13" x14ac:dyDescent="0.3">
      <c r="G344" s="2"/>
      <c r="H344" s="2"/>
      <c r="I344" s="2"/>
      <c r="J344" s="3"/>
    </row>
    <row r="345" spans="7:13" x14ac:dyDescent="0.3">
      <c r="G345" s="2"/>
      <c r="H345" s="2"/>
      <c r="I345" s="2"/>
      <c r="J345" s="3"/>
    </row>
    <row r="346" spans="7:13" x14ac:dyDescent="0.3">
      <c r="G346" s="2"/>
      <c r="H346" s="2"/>
      <c r="I346" s="2"/>
      <c r="J346" s="3"/>
    </row>
    <row r="347" spans="7:13" x14ac:dyDescent="0.3">
      <c r="G347" s="2"/>
      <c r="H347" s="2"/>
      <c r="I347" s="2"/>
      <c r="J347" s="3"/>
    </row>
    <row r="348" spans="7:13" x14ac:dyDescent="0.3">
      <c r="G348" s="2"/>
      <c r="H348" s="2"/>
      <c r="I348" s="2"/>
      <c r="J348" s="3"/>
    </row>
    <row r="349" spans="7:13" x14ac:dyDescent="0.3">
      <c r="G349" s="2"/>
      <c r="H349" s="2"/>
      <c r="I349" s="2"/>
      <c r="J349" s="3"/>
    </row>
    <row r="350" spans="7:13" x14ac:dyDescent="0.3">
      <c r="G350" s="2"/>
      <c r="H350" s="2"/>
      <c r="I350" s="2"/>
      <c r="J350" s="3"/>
    </row>
    <row r="351" spans="7:13" x14ac:dyDescent="0.3">
      <c r="G351" s="2"/>
      <c r="H351" s="2"/>
      <c r="I351" s="2"/>
      <c r="J351" s="3"/>
    </row>
    <row r="352" spans="7:13" x14ac:dyDescent="0.3">
      <c r="G352" s="2"/>
      <c r="H352" s="2"/>
      <c r="I352" s="2"/>
      <c r="J352" s="3"/>
      <c r="L352" s="4"/>
      <c r="M352" s="4"/>
    </row>
    <row r="353" spans="7:10" x14ac:dyDescent="0.3">
      <c r="G353" s="2"/>
      <c r="H353" s="2"/>
      <c r="I353" s="2"/>
      <c r="J353" s="3"/>
    </row>
    <row r="354" spans="7:10" x14ac:dyDescent="0.3">
      <c r="G354" s="2"/>
      <c r="H354" s="2"/>
      <c r="I354" s="2"/>
      <c r="J354" s="3"/>
    </row>
    <row r="355" spans="7:10" x14ac:dyDescent="0.3">
      <c r="G355" s="2"/>
      <c r="H355" s="2"/>
      <c r="I355" s="2"/>
      <c r="J355" s="3"/>
    </row>
    <row r="356" spans="7:10" x14ac:dyDescent="0.3">
      <c r="G356" s="2"/>
      <c r="H356" s="2"/>
      <c r="I356" s="2"/>
      <c r="J356" s="3"/>
    </row>
    <row r="357" spans="7:10" x14ac:dyDescent="0.3">
      <c r="G357" s="2"/>
      <c r="H357" s="2"/>
      <c r="I357" s="2"/>
      <c r="J357" s="3"/>
    </row>
    <row r="358" spans="7:10" x14ac:dyDescent="0.3">
      <c r="G358" s="2"/>
      <c r="H358" s="2"/>
      <c r="I358" s="2"/>
      <c r="J358" s="3"/>
    </row>
    <row r="359" spans="7:10" x14ac:dyDescent="0.3">
      <c r="G359" s="2"/>
      <c r="H359" s="2"/>
      <c r="I359" s="2"/>
      <c r="J359" s="3"/>
    </row>
    <row r="360" spans="7:10" x14ac:dyDescent="0.3">
      <c r="G360" s="2"/>
      <c r="H360" s="2"/>
      <c r="I360" s="2"/>
      <c r="J360" s="3"/>
    </row>
    <row r="361" spans="7:10" x14ac:dyDescent="0.3">
      <c r="G361" s="2"/>
      <c r="H361" s="2"/>
      <c r="I361" s="2"/>
      <c r="J361" s="3"/>
    </row>
    <row r="362" spans="7:10" x14ac:dyDescent="0.3">
      <c r="G362" s="2"/>
      <c r="H362" s="2"/>
      <c r="I362" s="2"/>
      <c r="J362" s="3"/>
    </row>
    <row r="363" spans="7:10" x14ac:dyDescent="0.3">
      <c r="G363" s="2"/>
      <c r="H363" s="2"/>
      <c r="I363" s="2"/>
      <c r="J363" s="3"/>
    </row>
    <row r="364" spans="7:10" x14ac:dyDescent="0.3">
      <c r="G364" s="2"/>
      <c r="H364" s="2"/>
      <c r="I364" s="2"/>
      <c r="J364" s="3"/>
    </row>
    <row r="365" spans="7:10" x14ac:dyDescent="0.3">
      <c r="G365" s="2"/>
      <c r="H365" s="2"/>
      <c r="I365" s="2"/>
      <c r="J365" s="3"/>
    </row>
    <row r="366" spans="7:10" x14ac:dyDescent="0.3">
      <c r="G366" s="2"/>
      <c r="H366" s="2"/>
      <c r="I366" s="2"/>
      <c r="J366" s="3"/>
    </row>
    <row r="367" spans="7:10" x14ac:dyDescent="0.3">
      <c r="G367" s="2"/>
      <c r="H367" s="2"/>
      <c r="I367" s="2"/>
      <c r="J367" s="3"/>
    </row>
    <row r="368" spans="7:10" x14ac:dyDescent="0.3">
      <c r="G368" s="2"/>
      <c r="H368" s="2"/>
      <c r="I368" s="2"/>
      <c r="J368" s="3"/>
    </row>
    <row r="369" spans="7:10" x14ac:dyDescent="0.3">
      <c r="G369" s="2"/>
      <c r="H369" s="2"/>
      <c r="I369" s="2"/>
      <c r="J369" s="3"/>
    </row>
    <row r="370" spans="7:10" x14ac:dyDescent="0.3">
      <c r="G370" s="2"/>
      <c r="H370" s="2"/>
      <c r="I370" s="2"/>
      <c r="J370" s="3"/>
    </row>
    <row r="371" spans="7:10" x14ac:dyDescent="0.3">
      <c r="G371" s="2"/>
      <c r="H371" s="2"/>
      <c r="I371" s="2"/>
      <c r="J371" s="3"/>
    </row>
    <row r="372" spans="7:10" x14ac:dyDescent="0.3">
      <c r="G372" s="2"/>
      <c r="H372" s="2"/>
      <c r="I372" s="2"/>
      <c r="J372" s="3"/>
    </row>
    <row r="373" spans="7:10" x14ac:dyDescent="0.3">
      <c r="G373" s="2"/>
      <c r="H373" s="2"/>
      <c r="I373" s="2"/>
      <c r="J373" s="3"/>
    </row>
    <row r="374" spans="7:10" x14ac:dyDescent="0.3">
      <c r="G374" s="2"/>
      <c r="H374" s="2"/>
      <c r="I374" s="2"/>
      <c r="J374" s="3"/>
    </row>
    <row r="375" spans="7:10" x14ac:dyDescent="0.3">
      <c r="G375" s="2"/>
      <c r="H375" s="2"/>
      <c r="I375" s="2"/>
      <c r="J375" s="3"/>
    </row>
    <row r="376" spans="7:10" x14ac:dyDescent="0.3">
      <c r="G376" s="2"/>
      <c r="H376" s="2"/>
      <c r="I376" s="2"/>
      <c r="J376" s="3"/>
    </row>
    <row r="377" spans="7:10" x14ac:dyDescent="0.3">
      <c r="G377" s="2"/>
      <c r="H377" s="2"/>
      <c r="I377" s="2"/>
      <c r="J377" s="3"/>
    </row>
    <row r="378" spans="7:10" x14ac:dyDescent="0.3">
      <c r="G378" s="2"/>
      <c r="H378" s="2"/>
      <c r="I378" s="2"/>
      <c r="J378" s="3"/>
    </row>
    <row r="379" spans="7:10" x14ac:dyDescent="0.3">
      <c r="G379" s="2"/>
      <c r="H379" s="2"/>
      <c r="I379" s="2"/>
      <c r="J379" s="3"/>
    </row>
    <row r="380" spans="7:10" x14ac:dyDescent="0.3">
      <c r="G380" s="2"/>
      <c r="H380" s="2"/>
      <c r="I380" s="2"/>
      <c r="J380" s="3"/>
    </row>
    <row r="381" spans="7:10" x14ac:dyDescent="0.3">
      <c r="G381" s="2"/>
      <c r="H381" s="2"/>
      <c r="I381" s="2"/>
      <c r="J381" s="3"/>
    </row>
    <row r="382" spans="7:10" x14ac:dyDescent="0.3">
      <c r="G382" s="2"/>
      <c r="H382" s="2"/>
      <c r="I382" s="2"/>
      <c r="J382" s="3"/>
    </row>
    <row r="383" spans="7:10" x14ac:dyDescent="0.3">
      <c r="G383" s="2"/>
      <c r="H383" s="2"/>
      <c r="I383" s="2"/>
      <c r="J383" s="3"/>
    </row>
    <row r="384" spans="7:10" x14ac:dyDescent="0.3">
      <c r="G384" s="2"/>
      <c r="H384" s="2"/>
      <c r="I384" s="2"/>
      <c r="J384" s="3"/>
    </row>
    <row r="385" spans="7:10" x14ac:dyDescent="0.3">
      <c r="G385" s="2"/>
      <c r="H385" s="2"/>
      <c r="I385" s="2"/>
      <c r="J385" s="3"/>
    </row>
    <row r="386" spans="7:10" x14ac:dyDescent="0.3">
      <c r="G386" s="2"/>
      <c r="H386" s="2"/>
      <c r="I386" s="2"/>
      <c r="J386" s="3"/>
    </row>
    <row r="387" spans="7:10" x14ac:dyDescent="0.3">
      <c r="G387" s="2"/>
      <c r="H387" s="2"/>
      <c r="I387" s="2"/>
      <c r="J387" s="3"/>
    </row>
    <row r="388" spans="7:10" x14ac:dyDescent="0.3">
      <c r="G388" s="2"/>
      <c r="H388" s="2"/>
      <c r="I388" s="2"/>
      <c r="J388" s="3"/>
    </row>
    <row r="389" spans="7:10" x14ac:dyDescent="0.3">
      <c r="G389" s="2"/>
      <c r="H389" s="2"/>
      <c r="I389" s="2"/>
      <c r="J389" s="3"/>
    </row>
    <row r="390" spans="7:10" x14ac:dyDescent="0.3">
      <c r="G390" s="2"/>
      <c r="H390" s="2"/>
      <c r="I390" s="2"/>
      <c r="J390" s="3"/>
    </row>
    <row r="391" spans="7:10" x14ac:dyDescent="0.3">
      <c r="G391" s="2"/>
      <c r="H391" s="2"/>
      <c r="I391" s="2"/>
      <c r="J391" s="3"/>
    </row>
    <row r="392" spans="7:10" x14ac:dyDescent="0.3">
      <c r="G392" s="2"/>
      <c r="H392" s="2"/>
      <c r="I392" s="2"/>
      <c r="J392" s="3"/>
    </row>
    <row r="393" spans="7:10" x14ac:dyDescent="0.3">
      <c r="G393" s="2"/>
      <c r="H393" s="2"/>
      <c r="I393" s="2"/>
      <c r="J393" s="3"/>
    </row>
    <row r="394" spans="7:10" x14ac:dyDescent="0.3">
      <c r="G394" s="2"/>
      <c r="H394" s="2"/>
      <c r="I394" s="2"/>
      <c r="J394" s="3"/>
    </row>
    <row r="395" spans="7:10" x14ac:dyDescent="0.3">
      <c r="G395" s="2"/>
      <c r="H395" s="2"/>
      <c r="I395" s="2"/>
      <c r="J395" s="3"/>
    </row>
    <row r="396" spans="7:10" x14ac:dyDescent="0.3">
      <c r="G396" s="2"/>
      <c r="H396" s="2"/>
      <c r="I396" s="2"/>
      <c r="J396" s="3"/>
    </row>
    <row r="397" spans="7:10" x14ac:dyDescent="0.3">
      <c r="G397" s="2"/>
      <c r="H397" s="2"/>
      <c r="I397" s="2"/>
      <c r="J397" s="3"/>
    </row>
    <row r="398" spans="7:10" x14ac:dyDescent="0.3">
      <c r="G398" s="2"/>
      <c r="H398" s="2"/>
      <c r="I398" s="2"/>
      <c r="J398" s="3"/>
    </row>
    <row r="399" spans="7:10" x14ac:dyDescent="0.3">
      <c r="G399" s="2"/>
      <c r="H399" s="2"/>
      <c r="I399" s="2"/>
      <c r="J399" s="3"/>
    </row>
    <row r="400" spans="7:10" x14ac:dyDescent="0.3">
      <c r="G400" s="2"/>
      <c r="H400" s="2"/>
      <c r="I400" s="2"/>
      <c r="J400" s="3"/>
    </row>
    <row r="401" spans="7:10" x14ac:dyDescent="0.3">
      <c r="G401" s="2"/>
      <c r="H401" s="2"/>
      <c r="I401" s="2"/>
      <c r="J401" s="3"/>
    </row>
    <row r="402" spans="7:10" x14ac:dyDescent="0.3">
      <c r="G402" s="2"/>
      <c r="H402" s="2"/>
      <c r="I402" s="2"/>
      <c r="J402" s="3"/>
    </row>
    <row r="403" spans="7:10" x14ac:dyDescent="0.3">
      <c r="G403" s="2"/>
      <c r="H403" s="2"/>
      <c r="I403" s="2"/>
      <c r="J403" s="3"/>
    </row>
    <row r="404" spans="7:10" x14ac:dyDescent="0.3">
      <c r="G404" s="2"/>
      <c r="H404" s="2"/>
      <c r="I404" s="2"/>
      <c r="J404" s="3"/>
    </row>
    <row r="405" spans="7:10" x14ac:dyDescent="0.3">
      <c r="G405" s="2"/>
      <c r="H405" s="2"/>
      <c r="I405" s="2"/>
      <c r="J405" s="3"/>
    </row>
    <row r="406" spans="7:10" x14ac:dyDescent="0.3">
      <c r="G406" s="2"/>
      <c r="H406" s="2"/>
      <c r="I406" s="2"/>
      <c r="J406" s="3"/>
    </row>
    <row r="407" spans="7:10" x14ac:dyDescent="0.3">
      <c r="G407" s="2"/>
      <c r="H407" s="2"/>
      <c r="I407" s="2"/>
      <c r="J407" s="3"/>
    </row>
    <row r="408" spans="7:10" x14ac:dyDescent="0.3">
      <c r="G408" s="2"/>
      <c r="H408" s="2"/>
      <c r="I408" s="2"/>
      <c r="J408" s="3"/>
    </row>
    <row r="409" spans="7:10" x14ac:dyDescent="0.3">
      <c r="G409" s="2"/>
      <c r="H409" s="2"/>
      <c r="I409" s="2"/>
      <c r="J409" s="3"/>
    </row>
    <row r="410" spans="7:10" x14ac:dyDescent="0.3">
      <c r="G410" s="2"/>
      <c r="H410" s="2"/>
      <c r="I410" s="2"/>
      <c r="J410" s="3"/>
    </row>
    <row r="411" spans="7:10" x14ac:dyDescent="0.3">
      <c r="G411" s="2"/>
      <c r="H411" s="2"/>
      <c r="I411" s="2"/>
      <c r="J411" s="3"/>
    </row>
    <row r="412" spans="7:10" x14ac:dyDescent="0.3">
      <c r="G412" s="2"/>
      <c r="H412" s="2"/>
      <c r="I412" s="2"/>
      <c r="J412" s="3"/>
    </row>
    <row r="413" spans="7:10" x14ac:dyDescent="0.3">
      <c r="G413" s="2"/>
      <c r="H413" s="2"/>
      <c r="I413" s="2"/>
      <c r="J413" s="3"/>
    </row>
    <row r="414" spans="7:10" x14ac:dyDescent="0.3">
      <c r="G414" s="2"/>
      <c r="H414" s="2"/>
      <c r="I414" s="2"/>
      <c r="J414" s="3"/>
    </row>
    <row r="415" spans="7:10" x14ac:dyDescent="0.3">
      <c r="G415" s="2"/>
      <c r="H415" s="2"/>
      <c r="I415" s="2"/>
      <c r="J415" s="3"/>
    </row>
    <row r="416" spans="7:10" x14ac:dyDescent="0.3">
      <c r="G416" s="2"/>
      <c r="H416" s="2"/>
      <c r="I416" s="2"/>
      <c r="J416" s="3"/>
    </row>
    <row r="417" spans="7:10" x14ac:dyDescent="0.3">
      <c r="G417" s="2"/>
      <c r="H417" s="2"/>
      <c r="I417" s="2"/>
      <c r="J417" s="3"/>
    </row>
    <row r="418" spans="7:10" x14ac:dyDescent="0.3">
      <c r="G418" s="2"/>
      <c r="H418" s="2"/>
      <c r="I418" s="2"/>
      <c r="J418" s="3"/>
    </row>
    <row r="419" spans="7:10" x14ac:dyDescent="0.3">
      <c r="G419" s="2"/>
      <c r="H419" s="2"/>
      <c r="I419" s="2"/>
      <c r="J419" s="3"/>
    </row>
    <row r="420" spans="7:10" x14ac:dyDescent="0.3">
      <c r="G420" s="2"/>
      <c r="H420" s="2"/>
      <c r="I420" s="2"/>
      <c r="J420" s="3"/>
    </row>
    <row r="421" spans="7:10" x14ac:dyDescent="0.3">
      <c r="G421" s="2"/>
      <c r="H421" s="2"/>
      <c r="I421" s="2"/>
      <c r="J421" s="3"/>
    </row>
    <row r="422" spans="7:10" x14ac:dyDescent="0.3">
      <c r="G422" s="2"/>
      <c r="H422" s="2"/>
      <c r="I422" s="2"/>
      <c r="J422" s="3"/>
    </row>
    <row r="423" spans="7:10" x14ac:dyDescent="0.3">
      <c r="G423" s="2"/>
      <c r="H423" s="2"/>
      <c r="I423" s="2"/>
      <c r="J423" s="3"/>
    </row>
    <row r="424" spans="7:10" x14ac:dyDescent="0.3">
      <c r="G424" s="2"/>
      <c r="H424" s="2"/>
      <c r="I424" s="2"/>
      <c r="J424" s="3"/>
    </row>
    <row r="425" spans="7:10" x14ac:dyDescent="0.3">
      <c r="G425" s="2"/>
      <c r="H425" s="2"/>
      <c r="I425" s="2"/>
      <c r="J425" s="3"/>
    </row>
    <row r="426" spans="7:10" x14ac:dyDescent="0.3">
      <c r="G426" s="2"/>
      <c r="H426" s="2"/>
      <c r="I426" s="2"/>
      <c r="J426" s="3"/>
    </row>
    <row r="427" spans="7:10" x14ac:dyDescent="0.3">
      <c r="G427" s="2"/>
      <c r="H427" s="2"/>
      <c r="I427" s="2"/>
      <c r="J427" s="3"/>
    </row>
    <row r="428" spans="7:10" x14ac:dyDescent="0.3">
      <c r="G428" s="2"/>
      <c r="H428" s="2"/>
      <c r="I428" s="2"/>
      <c r="J428" s="3"/>
    </row>
    <row r="429" spans="7:10" x14ac:dyDescent="0.3">
      <c r="G429" s="2"/>
      <c r="H429" s="2"/>
      <c r="I429" s="2"/>
      <c r="J429" s="3"/>
    </row>
    <row r="430" spans="7:10" x14ac:dyDescent="0.3">
      <c r="G430" s="2"/>
      <c r="H430" s="2"/>
      <c r="I430" s="2"/>
      <c r="J430" s="3"/>
    </row>
    <row r="431" spans="7:10" x14ac:dyDescent="0.3">
      <c r="G431" s="2"/>
      <c r="H431" s="2"/>
      <c r="I431" s="2"/>
      <c r="J431" s="3"/>
    </row>
    <row r="432" spans="7:10" x14ac:dyDescent="0.3">
      <c r="G432" s="2"/>
      <c r="H432" s="2"/>
      <c r="I432" s="2"/>
      <c r="J432" s="3"/>
    </row>
    <row r="433" spans="7:10" x14ac:dyDescent="0.3">
      <c r="G433" s="2"/>
      <c r="H433" s="2"/>
      <c r="I433" s="2"/>
      <c r="J433" s="3"/>
    </row>
    <row r="434" spans="7:10" x14ac:dyDescent="0.3">
      <c r="G434" s="2"/>
      <c r="H434" s="2"/>
      <c r="I434" s="2"/>
      <c r="J434" s="3"/>
    </row>
    <row r="435" spans="7:10" x14ac:dyDescent="0.3">
      <c r="G435" s="2"/>
      <c r="H435" s="2"/>
      <c r="I435" s="2"/>
      <c r="J435" s="3"/>
    </row>
    <row r="436" spans="7:10" x14ac:dyDescent="0.3">
      <c r="G436" s="2"/>
      <c r="H436" s="2"/>
      <c r="I436" s="2"/>
      <c r="J436" s="3"/>
    </row>
    <row r="437" spans="7:10" x14ac:dyDescent="0.3">
      <c r="G437" s="2"/>
      <c r="H437" s="2"/>
      <c r="I437" s="2"/>
      <c r="J437" s="3"/>
    </row>
    <row r="438" spans="7:10" x14ac:dyDescent="0.3">
      <c r="G438" s="2"/>
      <c r="H438" s="2"/>
      <c r="I438" s="2"/>
      <c r="J438" s="3"/>
    </row>
    <row r="439" spans="7:10" x14ac:dyDescent="0.3">
      <c r="G439" s="2"/>
      <c r="H439" s="2"/>
      <c r="I439" s="2"/>
      <c r="J439" s="3"/>
    </row>
    <row r="440" spans="7:10" x14ac:dyDescent="0.3">
      <c r="G440" s="2"/>
      <c r="H440" s="2"/>
      <c r="I440" s="2"/>
      <c r="J440" s="3"/>
    </row>
    <row r="441" spans="7:10" x14ac:dyDescent="0.3">
      <c r="G441" s="2"/>
      <c r="H441" s="2"/>
      <c r="I441" s="2"/>
      <c r="J441" s="3"/>
    </row>
    <row r="442" spans="7:10" x14ac:dyDescent="0.3">
      <c r="G442" s="2"/>
      <c r="H442" s="2"/>
      <c r="I442" s="2"/>
      <c r="J442" s="3"/>
    </row>
    <row r="443" spans="7:10" x14ac:dyDescent="0.3">
      <c r="G443" s="2"/>
      <c r="H443" s="2"/>
      <c r="I443" s="2"/>
      <c r="J443" s="3"/>
    </row>
    <row r="444" spans="7:10" x14ac:dyDescent="0.3">
      <c r="G444" s="2"/>
      <c r="H444" s="2"/>
      <c r="I444" s="2"/>
      <c r="J444" s="3"/>
    </row>
    <row r="445" spans="7:10" x14ac:dyDescent="0.3">
      <c r="G445" s="2"/>
      <c r="H445" s="2"/>
      <c r="I445" s="2"/>
      <c r="J445" s="3"/>
    </row>
    <row r="446" spans="7:10" x14ac:dyDescent="0.3">
      <c r="G446" s="2"/>
      <c r="H446" s="2"/>
      <c r="I446" s="2"/>
      <c r="J446" s="3"/>
    </row>
    <row r="447" spans="7:10" x14ac:dyDescent="0.3">
      <c r="G447" s="2"/>
      <c r="H447" s="2"/>
      <c r="I447" s="2"/>
      <c r="J447" s="3"/>
    </row>
    <row r="448" spans="7:10" x14ac:dyDescent="0.3">
      <c r="G448" s="2"/>
      <c r="H448" s="2"/>
      <c r="I448" s="2"/>
      <c r="J448" s="3"/>
    </row>
    <row r="449" spans="7:10" x14ac:dyDescent="0.3">
      <c r="G449" s="2"/>
      <c r="H449" s="2"/>
      <c r="I449" s="2"/>
      <c r="J449" s="3"/>
    </row>
    <row r="450" spans="7:10" x14ac:dyDescent="0.3">
      <c r="G450" s="2"/>
      <c r="H450" s="2"/>
      <c r="I450" s="2"/>
      <c r="J450" s="3"/>
    </row>
    <row r="451" spans="7:10" x14ac:dyDescent="0.3">
      <c r="G451" s="2"/>
      <c r="H451" s="2"/>
      <c r="I451" s="2"/>
      <c r="J451" s="3"/>
    </row>
    <row r="452" spans="7:10" x14ac:dyDescent="0.3">
      <c r="G452" s="2"/>
      <c r="H452" s="2"/>
      <c r="I452" s="2"/>
      <c r="J452" s="3"/>
    </row>
    <row r="453" spans="7:10" x14ac:dyDescent="0.3">
      <c r="G453" s="2"/>
      <c r="H453" s="2"/>
      <c r="I453" s="2"/>
      <c r="J453" s="3"/>
    </row>
    <row r="454" spans="7:10" x14ac:dyDescent="0.3">
      <c r="G454" s="2"/>
      <c r="H454" s="2"/>
      <c r="I454" s="2"/>
      <c r="J454" s="3"/>
    </row>
    <row r="455" spans="7:10" x14ac:dyDescent="0.3">
      <c r="G455" s="2"/>
      <c r="H455" s="2"/>
      <c r="I455" s="2"/>
      <c r="J455" s="3"/>
    </row>
    <row r="456" spans="7:10" x14ac:dyDescent="0.3">
      <c r="G456" s="2"/>
      <c r="H456" s="2"/>
      <c r="I456" s="2"/>
      <c r="J456" s="3"/>
    </row>
    <row r="457" spans="7:10" x14ac:dyDescent="0.3">
      <c r="G457" s="2"/>
      <c r="H457" s="2"/>
      <c r="I457" s="2"/>
      <c r="J457" s="3"/>
    </row>
    <row r="458" spans="7:10" x14ac:dyDescent="0.3">
      <c r="G458" s="2"/>
      <c r="H458" s="2"/>
      <c r="I458" s="2"/>
      <c r="J458" s="3"/>
    </row>
    <row r="459" spans="7:10" x14ac:dyDescent="0.3">
      <c r="G459" s="2"/>
      <c r="H459" s="2"/>
      <c r="I459" s="2"/>
      <c r="J459" s="3"/>
    </row>
    <row r="460" spans="7:10" x14ac:dyDescent="0.3">
      <c r="G460" s="2"/>
      <c r="H460" s="2"/>
      <c r="I460" s="2"/>
      <c r="J460" s="3"/>
    </row>
    <row r="461" spans="7:10" x14ac:dyDescent="0.3">
      <c r="G461" s="2"/>
      <c r="H461" s="2"/>
      <c r="I461" s="2"/>
      <c r="J461" s="3"/>
    </row>
    <row r="462" spans="7:10" x14ac:dyDescent="0.3">
      <c r="G462" s="2"/>
      <c r="H462" s="2"/>
      <c r="I462" s="2"/>
      <c r="J462" s="3"/>
    </row>
    <row r="463" spans="7:10" x14ac:dyDescent="0.3">
      <c r="G463" s="2"/>
      <c r="H463" s="2"/>
      <c r="I463" s="2"/>
      <c r="J463" s="3"/>
    </row>
    <row r="464" spans="7:10" x14ac:dyDescent="0.3">
      <c r="G464" s="2"/>
      <c r="H464" s="2"/>
      <c r="I464" s="2"/>
      <c r="J464" s="3"/>
    </row>
    <row r="465" spans="7:10" x14ac:dyDescent="0.3">
      <c r="G465" s="2"/>
      <c r="H465" s="2"/>
      <c r="I465" s="2"/>
      <c r="J465" s="3"/>
    </row>
    <row r="466" spans="7:10" x14ac:dyDescent="0.3">
      <c r="G466" s="2"/>
      <c r="H466" s="2"/>
      <c r="I466" s="2"/>
      <c r="J466" s="3"/>
    </row>
    <row r="467" spans="7:10" x14ac:dyDescent="0.3">
      <c r="G467" s="2"/>
      <c r="H467" s="2"/>
      <c r="I467" s="2"/>
      <c r="J467" s="3"/>
    </row>
    <row r="468" spans="7:10" x14ac:dyDescent="0.3">
      <c r="G468" s="2"/>
      <c r="H468" s="2"/>
      <c r="I468" s="2"/>
      <c r="J468" s="3"/>
    </row>
    <row r="469" spans="7:10" x14ac:dyDescent="0.3">
      <c r="G469" s="2"/>
      <c r="H469" s="2"/>
      <c r="I469" s="2"/>
      <c r="J469" s="3"/>
    </row>
    <row r="470" spans="7:10" x14ac:dyDescent="0.3">
      <c r="G470" s="2"/>
      <c r="H470" s="2"/>
      <c r="I470" s="2"/>
      <c r="J470" s="3"/>
    </row>
    <row r="471" spans="7:10" x14ac:dyDescent="0.3">
      <c r="G471" s="2"/>
      <c r="H471" s="2"/>
      <c r="I471" s="2"/>
      <c r="J471" s="3"/>
    </row>
    <row r="472" spans="7:10" x14ac:dyDescent="0.3">
      <c r="G472" s="2"/>
      <c r="H472" s="2"/>
      <c r="I472" s="2"/>
      <c r="J472" s="3"/>
    </row>
    <row r="473" spans="7:10" x14ac:dyDescent="0.3">
      <c r="G473" s="2"/>
      <c r="H473" s="2"/>
      <c r="I473" s="2"/>
      <c r="J473" s="3"/>
    </row>
    <row r="474" spans="7:10" x14ac:dyDescent="0.3">
      <c r="G474" s="2"/>
      <c r="H474" s="2"/>
      <c r="I474" s="2"/>
      <c r="J474" s="3"/>
    </row>
    <row r="475" spans="7:10" x14ac:dyDescent="0.3">
      <c r="G475" s="2"/>
      <c r="H475" s="2"/>
      <c r="I475" s="2"/>
      <c r="J475" s="3"/>
    </row>
    <row r="476" spans="7:10" x14ac:dyDescent="0.3">
      <c r="G476" s="2"/>
      <c r="H476" s="2"/>
      <c r="I476" s="2"/>
      <c r="J476" s="3"/>
    </row>
    <row r="477" spans="7:10" x14ac:dyDescent="0.3">
      <c r="G477" s="2"/>
      <c r="H477" s="2"/>
      <c r="I477" s="2"/>
      <c r="J477" s="3"/>
    </row>
    <row r="478" spans="7:10" x14ac:dyDescent="0.3">
      <c r="G478" s="2"/>
      <c r="H478" s="2"/>
      <c r="I478" s="2"/>
      <c r="J478" s="3"/>
    </row>
    <row r="479" spans="7:10" x14ac:dyDescent="0.3">
      <c r="G479" s="2"/>
      <c r="H479" s="2"/>
      <c r="I479" s="2"/>
      <c r="J479" s="3"/>
    </row>
    <row r="480" spans="7:10" x14ac:dyDescent="0.3">
      <c r="G480" s="2"/>
      <c r="H480" s="2"/>
      <c r="I480" s="2"/>
      <c r="J480" s="3"/>
    </row>
    <row r="481" spans="7:10" x14ac:dyDescent="0.3">
      <c r="G481" s="2"/>
      <c r="H481" s="2"/>
      <c r="I481" s="2"/>
      <c r="J481" s="3"/>
    </row>
    <row r="482" spans="7:10" x14ac:dyDescent="0.3">
      <c r="G482" s="2"/>
      <c r="H482" s="2"/>
      <c r="I482" s="2"/>
      <c r="J482" s="3"/>
    </row>
    <row r="483" spans="7:10" x14ac:dyDescent="0.3">
      <c r="G483" s="2"/>
      <c r="H483" s="2"/>
      <c r="I483" s="2"/>
      <c r="J483" s="3"/>
    </row>
    <row r="484" spans="7:10" x14ac:dyDescent="0.3">
      <c r="G484" s="2"/>
      <c r="H484" s="2"/>
      <c r="I484" s="2"/>
      <c r="J484" s="3"/>
    </row>
    <row r="485" spans="7:10" x14ac:dyDescent="0.3">
      <c r="G485" s="2"/>
      <c r="H485" s="2"/>
      <c r="I485" s="2"/>
      <c r="J485" s="3"/>
    </row>
    <row r="486" spans="7:10" x14ac:dyDescent="0.3">
      <c r="G486" s="2"/>
      <c r="H486" s="2"/>
      <c r="I486" s="2"/>
      <c r="J486" s="3"/>
    </row>
    <row r="487" spans="7:10" x14ac:dyDescent="0.3">
      <c r="G487" s="2"/>
      <c r="H487" s="2"/>
      <c r="I487" s="2"/>
      <c r="J487" s="3"/>
    </row>
    <row r="488" spans="7:10" x14ac:dyDescent="0.3">
      <c r="G488" s="2"/>
      <c r="H488" s="2"/>
      <c r="I488" s="2"/>
      <c r="J488" s="3"/>
    </row>
  </sheetData>
  <sheetProtection algorithmName="SHA-512" hashValue="ABJ2xTN1KYlEQ67WWoRmG7K4PhCHE6SdimQ5w/r5ykwNw9Rz13m3nqpsHEl99rLWJuU8wiz8ZujopXlqHSmaDQ==" saltValue="3k08OShOFqBwtiFOH8pY/A==" spinCount="100000" sheet="1" objects="1" scenarios="1" selectLockedCells="1" selectUnlockedCells="1"/>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CDA3-62D5-45A5-ADE8-38527300301F}">
  <sheetPr codeName="Blad6">
    <tabColor theme="1"/>
  </sheetPr>
  <dimension ref="A1:U87"/>
  <sheetViews>
    <sheetView workbookViewId="0">
      <pane ySplit="6" topLeftCell="A25" activePane="bottomLeft" state="frozen"/>
      <selection activeCell="D1" sqref="D1"/>
      <selection pane="bottomLeft" activeCell="K4" sqref="K4"/>
    </sheetView>
  </sheetViews>
  <sheetFormatPr defaultRowHeight="14.4" x14ac:dyDescent="0.3"/>
  <cols>
    <col min="1" max="1" width="5.44140625" style="74" customWidth="1"/>
    <col min="2" max="3" width="13.6640625" style="74" customWidth="1"/>
    <col min="4" max="5" width="13.6640625" style="82" customWidth="1"/>
    <col min="6" max="6" width="13.6640625" style="74" hidden="1" customWidth="1"/>
    <col min="7" max="7" width="13.6640625" style="74" customWidth="1"/>
    <col min="8" max="8" width="21.77734375" style="74" customWidth="1"/>
    <col min="9" max="21" width="13.6640625" style="74" customWidth="1"/>
    <col min="22" max="16384" width="8.88671875" style="74"/>
  </cols>
  <sheetData>
    <row r="1" spans="1:21" ht="67.8" customHeight="1" x14ac:dyDescent="0.3">
      <c r="A1" s="124"/>
      <c r="B1" s="124"/>
      <c r="C1" s="124"/>
      <c r="D1" s="125" t="s">
        <v>102</v>
      </c>
      <c r="E1" s="124"/>
      <c r="H1" s="74" t="s">
        <v>109</v>
      </c>
      <c r="I1" s="74" t="s">
        <v>950</v>
      </c>
    </row>
    <row r="2" spans="1:21" ht="18" customHeight="1" x14ac:dyDescent="0.3">
      <c r="B2" s="126" t="s">
        <v>103</v>
      </c>
      <c r="C2" s="124"/>
      <c r="D2" s="124"/>
      <c r="E2" s="124"/>
      <c r="F2" s="124"/>
      <c r="G2" s="124"/>
      <c r="H2" s="16">
        <f>Pensionsmodellen!$C$14</f>
        <v>1980</v>
      </c>
      <c r="I2" s="24">
        <f>INDEX($D$7:$E$86,MATCH(Pensionsmodellen!$C$14,$E$7:$E$86,0),1)</f>
        <v>38</v>
      </c>
    </row>
    <row r="3" spans="1:21" ht="27.75" customHeight="1" x14ac:dyDescent="0.3">
      <c r="B3" s="127" t="s">
        <v>104</v>
      </c>
      <c r="C3" s="124"/>
      <c r="D3" s="124"/>
      <c r="E3" s="124"/>
      <c r="F3" s="124"/>
      <c r="G3" s="124"/>
      <c r="H3" s="74" t="s">
        <v>951</v>
      </c>
      <c r="I3" s="24" t="str">
        <f>INDEX($E$6:$U$86,MATCH(Pensionsmodellen!$C$14,$E$6:$E$86),MATCH(Pensionsmodellen!$C$13,'Ditt fördelningstal'!$E$6:$U$6))</f>
        <v>18,83</v>
      </c>
    </row>
    <row r="4" spans="1:21" ht="28.05" customHeight="1" x14ac:dyDescent="0.3"/>
    <row r="5" spans="1:21" ht="23.4" customHeight="1" x14ac:dyDescent="0.3">
      <c r="B5" s="75" t="s">
        <v>105</v>
      </c>
      <c r="C5" s="76" t="s">
        <v>105</v>
      </c>
      <c r="D5" s="76"/>
      <c r="E5" s="76"/>
      <c r="F5" s="76" t="s">
        <v>105</v>
      </c>
      <c r="G5" s="128" t="s">
        <v>106</v>
      </c>
      <c r="H5" s="129"/>
      <c r="I5" s="129"/>
      <c r="J5" s="129"/>
      <c r="K5" s="129"/>
      <c r="L5" s="129"/>
      <c r="M5" s="129"/>
      <c r="N5" s="129"/>
      <c r="O5" s="129"/>
      <c r="P5" s="129"/>
      <c r="Q5" s="129"/>
      <c r="R5" s="129"/>
      <c r="S5" s="129"/>
      <c r="T5" s="129"/>
      <c r="U5" s="129"/>
    </row>
    <row r="6" spans="1:21" ht="18.600000000000001" customHeight="1" x14ac:dyDescent="0.3">
      <c r="B6" s="77" t="s">
        <v>107</v>
      </c>
      <c r="C6" s="77" t="s">
        <v>108</v>
      </c>
      <c r="D6" s="77"/>
      <c r="E6" s="77"/>
      <c r="F6" s="77" t="s">
        <v>109</v>
      </c>
      <c r="G6" s="78">
        <v>61</v>
      </c>
      <c r="H6" s="78">
        <v>62</v>
      </c>
      <c r="I6" s="78">
        <v>63</v>
      </c>
      <c r="J6" s="78">
        <v>64</v>
      </c>
      <c r="K6" s="78">
        <v>65</v>
      </c>
      <c r="L6" s="78">
        <v>66</v>
      </c>
      <c r="M6" s="78">
        <v>67</v>
      </c>
      <c r="N6" s="78">
        <v>68</v>
      </c>
      <c r="O6" s="78">
        <v>69</v>
      </c>
      <c r="P6" s="78">
        <v>70</v>
      </c>
      <c r="Q6" s="78">
        <v>71</v>
      </c>
      <c r="R6" s="78">
        <v>72</v>
      </c>
      <c r="S6" s="78">
        <v>73</v>
      </c>
      <c r="T6" s="78">
        <v>74</v>
      </c>
      <c r="U6" s="78">
        <v>75</v>
      </c>
    </row>
    <row r="7" spans="1:21" ht="18" customHeight="1" x14ac:dyDescent="0.3">
      <c r="B7" s="122"/>
      <c r="C7" s="79" t="s">
        <v>938</v>
      </c>
      <c r="D7" s="79">
        <v>80</v>
      </c>
      <c r="E7" s="79">
        <v>1938</v>
      </c>
      <c r="F7" s="81" t="s">
        <v>111</v>
      </c>
      <c r="G7" s="80"/>
      <c r="H7" s="80"/>
      <c r="I7" s="80"/>
      <c r="J7" s="80"/>
      <c r="K7" s="80" t="s">
        <v>144</v>
      </c>
      <c r="L7" s="80" t="s">
        <v>154</v>
      </c>
      <c r="M7" s="80" t="s">
        <v>164</v>
      </c>
      <c r="N7" s="80" t="s">
        <v>175</v>
      </c>
      <c r="O7" s="80" t="s">
        <v>185</v>
      </c>
      <c r="P7" s="80" t="s">
        <v>194</v>
      </c>
      <c r="Q7" s="80" t="s">
        <v>204</v>
      </c>
      <c r="R7" s="80" t="s">
        <v>210</v>
      </c>
      <c r="S7" s="80" t="s">
        <v>214</v>
      </c>
      <c r="T7" s="80" t="s">
        <v>218</v>
      </c>
      <c r="U7" s="80" t="s">
        <v>221</v>
      </c>
    </row>
    <row r="8" spans="1:21" ht="18" customHeight="1" x14ac:dyDescent="0.3">
      <c r="B8" s="122"/>
      <c r="C8" s="79" t="s">
        <v>938</v>
      </c>
      <c r="D8" s="79">
        <v>79</v>
      </c>
      <c r="E8" s="79">
        <v>1939</v>
      </c>
      <c r="F8" s="81" t="s">
        <v>222</v>
      </c>
      <c r="G8" s="80"/>
      <c r="H8" s="80"/>
      <c r="I8" s="80"/>
      <c r="J8" s="80"/>
      <c r="K8" s="80" t="s">
        <v>259</v>
      </c>
      <c r="L8" s="80" t="s">
        <v>266</v>
      </c>
      <c r="M8" s="80" t="s">
        <v>267</v>
      </c>
      <c r="N8" s="80" t="s">
        <v>268</v>
      </c>
      <c r="O8" s="80" t="s">
        <v>269</v>
      </c>
      <c r="P8" s="80" t="s">
        <v>270</v>
      </c>
      <c r="Q8" s="80" t="s">
        <v>271</v>
      </c>
      <c r="R8" s="80" t="s">
        <v>272</v>
      </c>
      <c r="S8" s="80" t="s">
        <v>213</v>
      </c>
      <c r="T8" s="80" t="s">
        <v>279</v>
      </c>
      <c r="U8" s="80" t="s">
        <v>280</v>
      </c>
    </row>
    <row r="9" spans="1:21" ht="18" customHeight="1" x14ac:dyDescent="0.3">
      <c r="B9" s="122"/>
      <c r="C9" s="79" t="s">
        <v>938</v>
      </c>
      <c r="D9" s="79">
        <v>78</v>
      </c>
      <c r="E9" s="79">
        <v>1940</v>
      </c>
      <c r="F9" s="81" t="s">
        <v>281</v>
      </c>
      <c r="G9" s="80"/>
      <c r="H9" s="80"/>
      <c r="I9" s="80"/>
      <c r="J9" s="80"/>
      <c r="K9" s="80" t="s">
        <v>257</v>
      </c>
      <c r="L9" s="80" t="s">
        <v>152</v>
      </c>
      <c r="M9" s="80" t="s">
        <v>161</v>
      </c>
      <c r="N9" s="80" t="s">
        <v>322</v>
      </c>
      <c r="O9" s="80" t="s">
        <v>183</v>
      </c>
      <c r="P9" s="80" t="s">
        <v>192</v>
      </c>
      <c r="Q9" s="80" t="s">
        <v>202</v>
      </c>
      <c r="R9" s="80" t="s">
        <v>343</v>
      </c>
      <c r="S9" s="80" t="s">
        <v>346</v>
      </c>
      <c r="T9" s="80" t="s">
        <v>217</v>
      </c>
      <c r="U9" s="80" t="s">
        <v>220</v>
      </c>
    </row>
    <row r="10" spans="1:21" ht="18" customHeight="1" x14ac:dyDescent="0.3">
      <c r="B10" s="122"/>
      <c r="C10" s="79" t="s">
        <v>938</v>
      </c>
      <c r="D10" s="79">
        <v>77</v>
      </c>
      <c r="E10" s="79">
        <v>1941</v>
      </c>
      <c r="F10" s="81" t="s">
        <v>350</v>
      </c>
      <c r="G10" s="80"/>
      <c r="H10" s="80"/>
      <c r="I10" s="80"/>
      <c r="J10" s="80"/>
      <c r="K10" s="80" t="s">
        <v>381</v>
      </c>
      <c r="L10" s="80" t="s">
        <v>387</v>
      </c>
      <c r="M10" s="80" t="s">
        <v>393</v>
      </c>
      <c r="N10" s="80" t="s">
        <v>401</v>
      </c>
      <c r="O10" s="80" t="s">
        <v>405</v>
      </c>
      <c r="P10" s="80" t="s">
        <v>410</v>
      </c>
      <c r="Q10" s="80" t="s">
        <v>414</v>
      </c>
      <c r="R10" s="80" t="s">
        <v>419</v>
      </c>
      <c r="S10" s="80" t="s">
        <v>421</v>
      </c>
      <c r="T10" s="80" t="s">
        <v>424</v>
      </c>
      <c r="U10" s="80" t="s">
        <v>425</v>
      </c>
    </row>
    <row r="11" spans="1:21" ht="18" customHeight="1" x14ac:dyDescent="0.3">
      <c r="B11" s="122"/>
      <c r="C11" s="79" t="s">
        <v>938</v>
      </c>
      <c r="D11" s="79">
        <v>76</v>
      </c>
      <c r="E11" s="79">
        <v>1942</v>
      </c>
      <c r="F11" s="81" t="s">
        <v>426</v>
      </c>
      <c r="G11" s="80"/>
      <c r="H11" s="80"/>
      <c r="I11" s="80"/>
      <c r="J11" s="80"/>
      <c r="K11" s="80" t="s">
        <v>253</v>
      </c>
      <c r="L11" s="80" t="s">
        <v>149</v>
      </c>
      <c r="M11" s="80" t="s">
        <v>159</v>
      </c>
      <c r="N11" s="80" t="s">
        <v>445</v>
      </c>
      <c r="O11" s="80" t="s">
        <v>180</v>
      </c>
      <c r="P11" s="80" t="s">
        <v>190</v>
      </c>
      <c r="Q11" s="80" t="s">
        <v>199</v>
      </c>
      <c r="R11" s="80" t="s">
        <v>207</v>
      </c>
      <c r="S11" s="80" t="s">
        <v>275</v>
      </c>
      <c r="T11" s="80" t="s">
        <v>347</v>
      </c>
      <c r="U11" s="80" t="s">
        <v>349</v>
      </c>
    </row>
    <row r="12" spans="1:21" ht="18" customHeight="1" x14ac:dyDescent="0.3">
      <c r="B12" s="122"/>
      <c r="C12" s="79" t="s">
        <v>938</v>
      </c>
      <c r="D12" s="79">
        <v>75</v>
      </c>
      <c r="E12" s="79">
        <v>1943</v>
      </c>
      <c r="F12" s="81" t="s">
        <v>463</v>
      </c>
      <c r="G12" s="80"/>
      <c r="H12" s="80"/>
      <c r="I12" s="80"/>
      <c r="J12" s="80"/>
      <c r="K12" s="80" t="s">
        <v>251</v>
      </c>
      <c r="L12" s="80" t="s">
        <v>147</v>
      </c>
      <c r="M12" s="80" t="s">
        <v>157</v>
      </c>
      <c r="N12" s="80" t="s">
        <v>443</v>
      </c>
      <c r="O12" s="80" t="s">
        <v>325</v>
      </c>
      <c r="P12" s="80" t="s">
        <v>332</v>
      </c>
      <c r="Q12" s="80" t="s">
        <v>456</v>
      </c>
      <c r="R12" s="80" t="s">
        <v>342</v>
      </c>
      <c r="S12" s="80" t="s">
        <v>461</v>
      </c>
      <c r="T12" s="80" t="s">
        <v>462</v>
      </c>
      <c r="U12" s="80" t="s">
        <v>475</v>
      </c>
    </row>
    <row r="13" spans="1:21" ht="18" customHeight="1" x14ac:dyDescent="0.3">
      <c r="B13" s="122"/>
      <c r="C13" s="79" t="s">
        <v>938</v>
      </c>
      <c r="D13" s="79">
        <v>74</v>
      </c>
      <c r="E13" s="79">
        <v>1944</v>
      </c>
      <c r="F13" s="81" t="s">
        <v>476</v>
      </c>
      <c r="G13" s="80"/>
      <c r="H13" s="80"/>
      <c r="I13" s="80"/>
      <c r="J13" s="80"/>
      <c r="K13" s="80" t="s">
        <v>613</v>
      </c>
      <c r="L13" s="80" t="s">
        <v>579</v>
      </c>
      <c r="M13" s="80" t="s">
        <v>583</v>
      </c>
      <c r="N13" s="80" t="s">
        <v>492</v>
      </c>
      <c r="O13" s="80" t="s">
        <v>660</v>
      </c>
      <c r="P13" s="80" t="s">
        <v>523</v>
      </c>
      <c r="Q13" s="80" t="s">
        <v>195</v>
      </c>
      <c r="R13" s="80" t="s">
        <v>205</v>
      </c>
      <c r="S13" s="80" t="s">
        <v>273</v>
      </c>
      <c r="T13" s="80" t="s">
        <v>277</v>
      </c>
      <c r="U13" s="80" t="s">
        <v>219</v>
      </c>
    </row>
    <row r="14" spans="1:21" ht="18" customHeight="1" x14ac:dyDescent="0.3">
      <c r="B14" s="122"/>
      <c r="C14" s="79" t="s">
        <v>938</v>
      </c>
      <c r="D14" s="79">
        <v>73</v>
      </c>
      <c r="E14" s="79">
        <v>1945</v>
      </c>
      <c r="F14" s="81" t="s">
        <v>507</v>
      </c>
      <c r="G14" s="80"/>
      <c r="H14" s="80"/>
      <c r="I14" s="80"/>
      <c r="J14" s="80"/>
      <c r="K14" s="80" t="s">
        <v>303</v>
      </c>
      <c r="L14" s="80" t="s">
        <v>258</v>
      </c>
      <c r="M14" s="80" t="s">
        <v>265</v>
      </c>
      <c r="N14" s="80" t="s">
        <v>676</v>
      </c>
      <c r="O14" s="80" t="s">
        <v>323</v>
      </c>
      <c r="P14" s="80" t="s">
        <v>521</v>
      </c>
      <c r="Q14" s="80" t="s">
        <v>270</v>
      </c>
      <c r="R14" s="80" t="s">
        <v>416</v>
      </c>
      <c r="S14" s="80" t="s">
        <v>344</v>
      </c>
      <c r="T14" s="80" t="s">
        <v>276</v>
      </c>
      <c r="U14" s="80" t="s">
        <v>218</v>
      </c>
    </row>
    <row r="15" spans="1:21" ht="18" customHeight="1" x14ac:dyDescent="0.3">
      <c r="B15" s="122"/>
      <c r="C15" s="79" t="s">
        <v>938</v>
      </c>
      <c r="D15" s="79">
        <v>72</v>
      </c>
      <c r="E15" s="79">
        <v>1946</v>
      </c>
      <c r="F15" s="81" t="s">
        <v>528</v>
      </c>
      <c r="G15" s="80"/>
      <c r="H15" s="80"/>
      <c r="I15" s="80"/>
      <c r="J15" s="80"/>
      <c r="K15" s="80" t="s">
        <v>133</v>
      </c>
      <c r="L15" s="80" t="s">
        <v>141</v>
      </c>
      <c r="M15" s="80" t="s">
        <v>151</v>
      </c>
      <c r="N15" s="80" t="s">
        <v>491</v>
      </c>
      <c r="O15" s="80" t="s">
        <v>658</v>
      </c>
      <c r="P15" s="80" t="s">
        <v>407</v>
      </c>
      <c r="Q15" s="80" t="s">
        <v>588</v>
      </c>
      <c r="R15" s="80" t="s">
        <v>202</v>
      </c>
      <c r="S15" s="80" t="s">
        <v>602</v>
      </c>
      <c r="T15" s="80" t="s">
        <v>422</v>
      </c>
      <c r="U15" s="80" t="s">
        <v>548</v>
      </c>
    </row>
    <row r="16" spans="1:21" ht="18" customHeight="1" x14ac:dyDescent="0.3">
      <c r="B16" s="122"/>
      <c r="C16" s="79" t="s">
        <v>938</v>
      </c>
      <c r="D16" s="79">
        <v>71</v>
      </c>
      <c r="E16" s="79">
        <v>1947</v>
      </c>
      <c r="F16" s="81" t="s">
        <v>536</v>
      </c>
      <c r="G16" s="80"/>
      <c r="H16" s="80"/>
      <c r="I16" s="80"/>
      <c r="J16" s="80"/>
      <c r="K16" s="80" t="s">
        <v>612</v>
      </c>
      <c r="L16" s="80" t="s">
        <v>139</v>
      </c>
      <c r="M16" s="80" t="s">
        <v>619</v>
      </c>
      <c r="N16" s="80" t="s">
        <v>490</v>
      </c>
      <c r="O16" s="80" t="s">
        <v>170</v>
      </c>
      <c r="P16" s="80" t="s">
        <v>182</v>
      </c>
      <c r="Q16" s="80" t="s">
        <v>191</v>
      </c>
      <c r="R16" s="80" t="s">
        <v>598</v>
      </c>
      <c r="S16" s="80" t="s">
        <v>420</v>
      </c>
      <c r="T16" s="80" t="s">
        <v>212</v>
      </c>
      <c r="U16" s="80" t="s">
        <v>506</v>
      </c>
    </row>
    <row r="17" spans="2:21" ht="18" customHeight="1" x14ac:dyDescent="0.3">
      <c r="B17" s="122"/>
      <c r="C17" s="79" t="s">
        <v>938</v>
      </c>
      <c r="D17" s="79">
        <v>70</v>
      </c>
      <c r="E17" s="79">
        <v>1948</v>
      </c>
      <c r="F17" s="81" t="s">
        <v>549</v>
      </c>
      <c r="G17" s="80"/>
      <c r="H17" s="80"/>
      <c r="I17" s="80"/>
      <c r="J17" s="80"/>
      <c r="K17" s="80" t="s">
        <v>369</v>
      </c>
      <c r="L17" s="80" t="s">
        <v>379</v>
      </c>
      <c r="M17" s="80" t="s">
        <v>386</v>
      </c>
      <c r="N17" s="80" t="s">
        <v>159</v>
      </c>
      <c r="O17" s="80" t="s">
        <v>445</v>
      </c>
      <c r="P17" s="80" t="s">
        <v>327</v>
      </c>
      <c r="Q17" s="80" t="s">
        <v>526</v>
      </c>
      <c r="R17" s="80" t="s">
        <v>589</v>
      </c>
      <c r="S17" s="80" t="s">
        <v>546</v>
      </c>
      <c r="T17" s="80" t="s">
        <v>606</v>
      </c>
      <c r="U17" s="80" t="s">
        <v>547</v>
      </c>
    </row>
    <row r="18" spans="2:21" ht="18" customHeight="1" x14ac:dyDescent="0.3">
      <c r="B18" s="122"/>
      <c r="C18" s="79" t="s">
        <v>938</v>
      </c>
      <c r="D18" s="79">
        <v>69</v>
      </c>
      <c r="E18" s="79">
        <v>1949</v>
      </c>
      <c r="F18" s="81" t="s">
        <v>567</v>
      </c>
      <c r="G18" s="80"/>
      <c r="H18" s="80"/>
      <c r="I18" s="80"/>
      <c r="J18" s="80"/>
      <c r="K18" s="80" t="s">
        <v>512</v>
      </c>
      <c r="L18" s="80" t="s">
        <v>615</v>
      </c>
      <c r="M18" s="80" t="s">
        <v>385</v>
      </c>
      <c r="N18" s="80" t="s">
        <v>158</v>
      </c>
      <c r="O18" s="80" t="s">
        <v>444</v>
      </c>
      <c r="P18" s="80" t="s">
        <v>326</v>
      </c>
      <c r="Q18" s="80" t="s">
        <v>543</v>
      </c>
      <c r="R18" s="80" t="s">
        <v>199</v>
      </c>
      <c r="S18" s="80" t="s">
        <v>600</v>
      </c>
      <c r="T18" s="80" t="s">
        <v>505</v>
      </c>
      <c r="U18" s="80" t="s">
        <v>348</v>
      </c>
    </row>
    <row r="19" spans="2:21" ht="18" customHeight="1" x14ac:dyDescent="0.3">
      <c r="B19" s="122"/>
      <c r="C19" s="79" t="s">
        <v>938</v>
      </c>
      <c r="D19" s="79">
        <v>68</v>
      </c>
      <c r="E19" s="79">
        <v>1950</v>
      </c>
      <c r="F19" s="81" t="s">
        <v>592</v>
      </c>
      <c r="G19" s="80"/>
      <c r="H19" s="80"/>
      <c r="I19" s="80"/>
      <c r="J19" s="80"/>
      <c r="K19" s="80" t="s">
        <v>244</v>
      </c>
      <c r="L19" s="80" t="s">
        <v>376</v>
      </c>
      <c r="M19" s="80" t="s">
        <v>146</v>
      </c>
      <c r="N19" s="80" t="s">
        <v>312</v>
      </c>
      <c r="O19" s="80" t="s">
        <v>493</v>
      </c>
      <c r="P19" s="80" t="s">
        <v>518</v>
      </c>
      <c r="Q19" s="80" t="s">
        <v>332</v>
      </c>
      <c r="R19" s="80" t="s">
        <v>501</v>
      </c>
      <c r="S19" s="80" t="s">
        <v>206</v>
      </c>
      <c r="T19" s="80" t="s">
        <v>474</v>
      </c>
      <c r="U19" s="80" t="s">
        <v>278</v>
      </c>
    </row>
    <row r="20" spans="2:21" ht="18" customHeight="1" x14ac:dyDescent="0.3">
      <c r="B20" s="122"/>
      <c r="C20" s="79" t="s">
        <v>938</v>
      </c>
      <c r="D20" s="79">
        <v>67</v>
      </c>
      <c r="E20" s="79">
        <v>1951</v>
      </c>
      <c r="F20" s="81" t="s">
        <v>607</v>
      </c>
      <c r="G20" s="80"/>
      <c r="H20" s="80"/>
      <c r="I20" s="80"/>
      <c r="J20" s="80"/>
      <c r="K20" s="80" t="s">
        <v>126</v>
      </c>
      <c r="L20" s="80" t="s">
        <v>137</v>
      </c>
      <c r="M20" s="80" t="s">
        <v>579</v>
      </c>
      <c r="N20" s="80" t="s">
        <v>487</v>
      </c>
      <c r="O20" s="80" t="s">
        <v>165</v>
      </c>
      <c r="P20" s="80" t="s">
        <v>447</v>
      </c>
      <c r="Q20" s="80" t="s">
        <v>331</v>
      </c>
      <c r="R20" s="80" t="s">
        <v>196</v>
      </c>
      <c r="S20" s="80" t="s">
        <v>341</v>
      </c>
      <c r="T20" s="80" t="s">
        <v>604</v>
      </c>
      <c r="U20" s="80" t="s">
        <v>216</v>
      </c>
    </row>
    <row r="21" spans="2:21" ht="18" customHeight="1" x14ac:dyDescent="0.3">
      <c r="B21" s="122"/>
      <c r="C21" s="79" t="s">
        <v>938</v>
      </c>
      <c r="D21" s="79">
        <v>66</v>
      </c>
      <c r="E21" s="79">
        <v>1952</v>
      </c>
      <c r="F21" s="81" t="s">
        <v>627</v>
      </c>
      <c r="G21" s="80"/>
      <c r="H21" s="80"/>
      <c r="I21" s="80"/>
      <c r="J21" s="80"/>
      <c r="K21" s="80" t="s">
        <v>241</v>
      </c>
      <c r="L21" s="80" t="s">
        <v>375</v>
      </c>
      <c r="M21" s="80" t="s">
        <v>596</v>
      </c>
      <c r="N21" s="80" t="s">
        <v>309</v>
      </c>
      <c r="O21" s="80" t="s">
        <v>677</v>
      </c>
      <c r="P21" s="80" t="s">
        <v>659</v>
      </c>
      <c r="Q21" s="80" t="s">
        <v>448</v>
      </c>
      <c r="R21" s="80" t="s">
        <v>336</v>
      </c>
      <c r="S21" s="80" t="s">
        <v>205</v>
      </c>
      <c r="T21" s="80" t="s">
        <v>473</v>
      </c>
      <c r="U21" s="80" t="s">
        <v>423</v>
      </c>
    </row>
    <row r="22" spans="2:21" ht="18" customHeight="1" x14ac:dyDescent="0.3">
      <c r="B22" s="122"/>
      <c r="C22" s="79" t="s">
        <v>938</v>
      </c>
      <c r="D22" s="79">
        <v>65</v>
      </c>
      <c r="E22" s="79">
        <v>1953</v>
      </c>
      <c r="F22" s="81" t="s">
        <v>632</v>
      </c>
      <c r="G22" s="80"/>
      <c r="H22" s="80"/>
      <c r="I22" s="80"/>
      <c r="J22" s="80" t="s">
        <v>364</v>
      </c>
      <c r="K22" s="80" t="s">
        <v>657</v>
      </c>
      <c r="L22" s="80" t="s">
        <v>134</v>
      </c>
      <c r="M22" s="80" t="s">
        <v>142</v>
      </c>
      <c r="N22" s="80" t="s">
        <v>389</v>
      </c>
      <c r="O22" s="80" t="s">
        <v>441</v>
      </c>
      <c r="P22" s="80" t="s">
        <v>323</v>
      </c>
      <c r="Q22" s="80" t="s">
        <v>269</v>
      </c>
      <c r="R22" s="80" t="s">
        <v>453</v>
      </c>
      <c r="S22" s="80" t="s">
        <v>203</v>
      </c>
      <c r="T22" s="80" t="s">
        <v>504</v>
      </c>
      <c r="U22" s="80" t="s">
        <v>215</v>
      </c>
    </row>
    <row r="23" spans="2:21" ht="18" customHeight="1" x14ac:dyDescent="0.3">
      <c r="B23" s="122"/>
      <c r="C23" s="79" t="s">
        <v>938</v>
      </c>
      <c r="D23" s="79">
        <v>64</v>
      </c>
      <c r="E23" s="79">
        <v>1954</v>
      </c>
      <c r="F23" s="81" t="s">
        <v>639</v>
      </c>
      <c r="G23" s="80"/>
      <c r="H23" s="80"/>
      <c r="I23" s="80" t="s">
        <v>356</v>
      </c>
      <c r="J23" s="80" t="s">
        <v>233</v>
      </c>
      <c r="K23" s="80" t="s">
        <v>122</v>
      </c>
      <c r="L23" s="80" t="s">
        <v>132</v>
      </c>
      <c r="M23" s="80" t="s">
        <v>617</v>
      </c>
      <c r="N23" s="80" t="s">
        <v>388</v>
      </c>
      <c r="O23" s="80" t="s">
        <v>160</v>
      </c>
      <c r="P23" s="80" t="s">
        <v>498</v>
      </c>
      <c r="Q23" s="80" t="s">
        <v>407</v>
      </c>
      <c r="R23" s="80" t="s">
        <v>451</v>
      </c>
      <c r="S23" s="80" t="s">
        <v>503</v>
      </c>
      <c r="T23" s="80" t="s">
        <v>460</v>
      </c>
      <c r="U23" s="80" t="s">
        <v>213</v>
      </c>
    </row>
    <row r="24" spans="2:21" ht="18" customHeight="1" x14ac:dyDescent="0.3">
      <c r="B24" s="122"/>
      <c r="C24" s="79" t="s">
        <v>938</v>
      </c>
      <c r="D24" s="79">
        <v>63</v>
      </c>
      <c r="E24" s="79">
        <v>1955</v>
      </c>
      <c r="F24" s="81" t="s">
        <v>662</v>
      </c>
      <c r="G24" s="80"/>
      <c r="H24" s="80" t="s">
        <v>531</v>
      </c>
      <c r="I24" s="80" t="s">
        <v>223</v>
      </c>
      <c r="J24" s="80" t="s">
        <v>294</v>
      </c>
      <c r="K24" s="80" t="s">
        <v>465</v>
      </c>
      <c r="L24" s="80" t="s">
        <v>248</v>
      </c>
      <c r="M24" s="80" t="s">
        <v>467</v>
      </c>
      <c r="N24" s="80" t="s">
        <v>150</v>
      </c>
      <c r="O24" s="80" t="s">
        <v>490</v>
      </c>
      <c r="P24" s="80" t="s">
        <v>170</v>
      </c>
      <c r="Q24" s="80" t="s">
        <v>565</v>
      </c>
      <c r="R24" s="80" t="s">
        <v>544</v>
      </c>
      <c r="S24" s="80" t="s">
        <v>457</v>
      </c>
      <c r="T24" s="80" t="s">
        <v>601</v>
      </c>
      <c r="U24" s="80" t="s">
        <v>346</v>
      </c>
    </row>
    <row r="25" spans="2:21" ht="18" customHeight="1" x14ac:dyDescent="0.3">
      <c r="B25" s="122"/>
      <c r="C25" s="79" t="s">
        <v>938</v>
      </c>
      <c r="D25" s="79">
        <v>62</v>
      </c>
      <c r="E25" s="79">
        <v>1956</v>
      </c>
      <c r="F25" s="81" t="s">
        <v>679</v>
      </c>
      <c r="G25" s="80" t="s">
        <v>641</v>
      </c>
      <c r="H25" s="80" t="s">
        <v>648</v>
      </c>
      <c r="I25" s="80" t="s">
        <v>705</v>
      </c>
      <c r="J25" s="80" t="s">
        <v>655</v>
      </c>
      <c r="K25" s="80" t="s">
        <v>119</v>
      </c>
      <c r="L25" s="80" t="s">
        <v>513</v>
      </c>
      <c r="M25" s="80" t="s">
        <v>379</v>
      </c>
      <c r="N25" s="80" t="s">
        <v>149</v>
      </c>
      <c r="O25" s="80" t="s">
        <v>584</v>
      </c>
      <c r="P25" s="80" t="s">
        <v>400</v>
      </c>
      <c r="Q25" s="80" t="s">
        <v>328</v>
      </c>
      <c r="R25" s="80" t="s">
        <v>535</v>
      </c>
      <c r="S25" s="80" t="s">
        <v>201</v>
      </c>
      <c r="T25" s="80" t="s">
        <v>591</v>
      </c>
      <c r="U25" s="80" t="s">
        <v>212</v>
      </c>
    </row>
    <row r="26" spans="2:21" ht="18" customHeight="1" x14ac:dyDescent="0.3">
      <c r="B26" s="122"/>
      <c r="C26" s="79" t="s">
        <v>938</v>
      </c>
      <c r="D26" s="79">
        <v>61</v>
      </c>
      <c r="E26" s="79">
        <v>1957</v>
      </c>
      <c r="F26" s="81" t="s">
        <v>684</v>
      </c>
      <c r="G26" s="80" t="s">
        <v>664</v>
      </c>
      <c r="H26" s="80" t="s">
        <v>529</v>
      </c>
      <c r="I26" s="80" t="s">
        <v>556</v>
      </c>
      <c r="J26" s="80" t="s">
        <v>292</v>
      </c>
      <c r="K26" s="80" t="s">
        <v>363</v>
      </c>
      <c r="L26" s="80" t="s">
        <v>245</v>
      </c>
      <c r="M26" s="80" t="s">
        <v>251</v>
      </c>
      <c r="N26" s="80" t="s">
        <v>307</v>
      </c>
      <c r="O26" s="80" t="s">
        <v>390</v>
      </c>
      <c r="P26" s="80" t="s">
        <v>320</v>
      </c>
      <c r="Q26" s="80" t="s">
        <v>661</v>
      </c>
      <c r="R26" s="80" t="s">
        <v>190</v>
      </c>
      <c r="S26" s="80" t="s">
        <v>413</v>
      </c>
      <c r="T26" s="80" t="s">
        <v>208</v>
      </c>
      <c r="U26" s="80" t="s">
        <v>421</v>
      </c>
    </row>
    <row r="27" spans="2:21" ht="18" customHeight="1" x14ac:dyDescent="0.3">
      <c r="B27" s="122"/>
      <c r="C27" s="79" t="s">
        <v>938</v>
      </c>
      <c r="D27" s="79">
        <v>60</v>
      </c>
      <c r="E27" s="79">
        <v>1958</v>
      </c>
      <c r="F27" s="81" t="s">
        <v>698</v>
      </c>
      <c r="G27" s="80" t="s">
        <v>712</v>
      </c>
      <c r="H27" s="80" t="s">
        <v>671</v>
      </c>
      <c r="I27" s="80" t="s">
        <v>482</v>
      </c>
      <c r="J27" s="80" t="s">
        <v>652</v>
      </c>
      <c r="K27" s="80" t="s">
        <v>232</v>
      </c>
      <c r="L27" s="80" t="s">
        <v>127</v>
      </c>
      <c r="M27" s="80" t="s">
        <v>516</v>
      </c>
      <c r="N27" s="80" t="s">
        <v>260</v>
      </c>
      <c r="O27" s="80" t="s">
        <v>439</v>
      </c>
      <c r="P27" s="80" t="s">
        <v>493</v>
      </c>
      <c r="Q27" s="80" t="s">
        <v>325</v>
      </c>
      <c r="R27" s="80" t="s">
        <v>534</v>
      </c>
      <c r="S27" s="80" t="s">
        <v>471</v>
      </c>
      <c r="T27" s="80" t="s">
        <v>417</v>
      </c>
      <c r="U27" s="80" t="s">
        <v>605</v>
      </c>
    </row>
    <row r="28" spans="2:21" ht="18" customHeight="1" x14ac:dyDescent="0.3">
      <c r="B28" s="122"/>
      <c r="C28" s="79" t="s">
        <v>938</v>
      </c>
      <c r="D28" s="79">
        <v>59</v>
      </c>
      <c r="E28" s="79">
        <v>1959</v>
      </c>
      <c r="F28" s="81" t="s">
        <v>707</v>
      </c>
      <c r="G28" s="80" t="s">
        <v>700</v>
      </c>
      <c r="H28" s="80" t="s">
        <v>646</v>
      </c>
      <c r="I28" s="80" t="s">
        <v>573</v>
      </c>
      <c r="J28" s="80" t="s">
        <v>113</v>
      </c>
      <c r="K28" s="80" t="s">
        <v>656</v>
      </c>
      <c r="L28" s="80" t="s">
        <v>125</v>
      </c>
      <c r="M28" s="80" t="s">
        <v>250</v>
      </c>
      <c r="N28" s="80" t="s">
        <v>305</v>
      </c>
      <c r="O28" s="80" t="s">
        <v>487</v>
      </c>
      <c r="P28" s="80" t="s">
        <v>318</v>
      </c>
      <c r="Q28" s="80" t="s">
        <v>597</v>
      </c>
      <c r="R28" s="80" t="s">
        <v>449</v>
      </c>
      <c r="S28" s="80" t="s">
        <v>197</v>
      </c>
      <c r="T28" s="80" t="s">
        <v>599</v>
      </c>
      <c r="U28" s="80" t="s">
        <v>274</v>
      </c>
    </row>
    <row r="29" spans="2:21" ht="18" customHeight="1" x14ac:dyDescent="0.3">
      <c r="B29" s="122"/>
      <c r="C29" s="79" t="s">
        <v>938</v>
      </c>
      <c r="D29" s="79">
        <v>58</v>
      </c>
      <c r="E29" s="79">
        <v>1960</v>
      </c>
      <c r="F29" s="81" t="s">
        <v>711</v>
      </c>
      <c r="G29" s="80" t="s">
        <v>786</v>
      </c>
      <c r="H29" s="80" t="s">
        <v>668</v>
      </c>
      <c r="I29" s="80" t="s">
        <v>554</v>
      </c>
      <c r="J29" s="80" t="s">
        <v>288</v>
      </c>
      <c r="K29" s="80" t="s">
        <v>229</v>
      </c>
      <c r="L29" s="80" t="s">
        <v>240</v>
      </c>
      <c r="M29" s="80" t="s">
        <v>303</v>
      </c>
      <c r="N29" s="80" t="s">
        <v>259</v>
      </c>
      <c r="O29" s="80" t="s">
        <v>309</v>
      </c>
      <c r="P29" s="80" t="s">
        <v>164</v>
      </c>
      <c r="Q29" s="80" t="s">
        <v>324</v>
      </c>
      <c r="R29" s="80" t="s">
        <v>186</v>
      </c>
      <c r="S29" s="80" t="s">
        <v>337</v>
      </c>
      <c r="T29" s="80" t="s">
        <v>458</v>
      </c>
      <c r="U29" s="80" t="s">
        <v>211</v>
      </c>
    </row>
    <row r="30" spans="2:21" ht="18" customHeight="1" x14ac:dyDescent="0.3">
      <c r="B30" s="122"/>
      <c r="C30" s="79" t="s">
        <v>938</v>
      </c>
      <c r="D30" s="79">
        <v>57</v>
      </c>
      <c r="E30" s="79">
        <v>1961</v>
      </c>
      <c r="F30" s="81" t="s">
        <v>714</v>
      </c>
      <c r="G30" s="80" t="s">
        <v>708</v>
      </c>
      <c r="H30" s="80" t="s">
        <v>643</v>
      </c>
      <c r="I30" s="80" t="s">
        <v>478</v>
      </c>
      <c r="J30" s="80" t="s">
        <v>540</v>
      </c>
      <c r="K30" s="80" t="s">
        <v>653</v>
      </c>
      <c r="L30" s="80" t="s">
        <v>123</v>
      </c>
      <c r="M30" s="80" t="s">
        <v>373</v>
      </c>
      <c r="N30" s="80" t="s">
        <v>257</v>
      </c>
      <c r="O30" s="80" t="s">
        <v>389</v>
      </c>
      <c r="P30" s="80" t="s">
        <v>162</v>
      </c>
      <c r="Q30" s="80" t="s">
        <v>268</v>
      </c>
      <c r="R30" s="80" t="s">
        <v>184</v>
      </c>
      <c r="S30" s="80" t="s">
        <v>454</v>
      </c>
      <c r="T30" s="80" t="s">
        <v>205</v>
      </c>
      <c r="U30" s="80" t="s">
        <v>603</v>
      </c>
    </row>
    <row r="31" spans="2:21" ht="18" customHeight="1" x14ac:dyDescent="0.3">
      <c r="B31" s="122"/>
      <c r="C31" s="79" t="s">
        <v>938</v>
      </c>
      <c r="D31" s="79">
        <v>56</v>
      </c>
      <c r="E31" s="79">
        <v>1962</v>
      </c>
      <c r="F31" s="81" t="s">
        <v>718</v>
      </c>
      <c r="G31" s="80" t="s">
        <v>757</v>
      </c>
      <c r="H31" s="80" t="s">
        <v>690</v>
      </c>
      <c r="I31" s="80" t="s">
        <v>572</v>
      </c>
      <c r="J31" s="80" t="s">
        <v>355</v>
      </c>
      <c r="K31" s="80" t="s">
        <v>360</v>
      </c>
      <c r="L31" s="80" t="s">
        <v>237</v>
      </c>
      <c r="M31" s="80" t="s">
        <v>132</v>
      </c>
      <c r="N31" s="80" t="s">
        <v>382</v>
      </c>
      <c r="O31" s="80" t="s">
        <v>151</v>
      </c>
      <c r="P31" s="80" t="s">
        <v>395</v>
      </c>
      <c r="Q31" s="80" t="s">
        <v>322</v>
      </c>
      <c r="R31" s="80" t="s">
        <v>408</v>
      </c>
      <c r="S31" s="80" t="s">
        <v>270</v>
      </c>
      <c r="T31" s="80" t="s">
        <v>203</v>
      </c>
      <c r="U31" s="80" t="s">
        <v>345</v>
      </c>
    </row>
    <row r="32" spans="2:21" ht="18" customHeight="1" x14ac:dyDescent="0.3">
      <c r="B32" s="122"/>
      <c r="C32" s="79" t="s">
        <v>938</v>
      </c>
      <c r="D32" s="79">
        <v>55</v>
      </c>
      <c r="E32" s="79">
        <v>1963</v>
      </c>
      <c r="F32" s="81" t="s">
        <v>720</v>
      </c>
      <c r="G32" s="80" t="s">
        <v>782</v>
      </c>
      <c r="H32" s="80" t="s">
        <v>634</v>
      </c>
      <c r="I32" s="80" t="s">
        <v>508</v>
      </c>
      <c r="J32" s="80" t="s">
        <v>284</v>
      </c>
      <c r="K32" s="80" t="s">
        <v>289</v>
      </c>
      <c r="L32" s="80" t="s">
        <v>365</v>
      </c>
      <c r="M32" s="80" t="s">
        <v>370</v>
      </c>
      <c r="N32" s="80" t="s">
        <v>139</v>
      </c>
      <c r="O32" s="80" t="s">
        <v>387</v>
      </c>
      <c r="P32" s="80" t="s">
        <v>585</v>
      </c>
      <c r="Q32" s="80" t="s">
        <v>171</v>
      </c>
      <c r="R32" s="80" t="s">
        <v>520</v>
      </c>
      <c r="S32" s="80" t="s">
        <v>192</v>
      </c>
      <c r="T32" s="80" t="s">
        <v>472</v>
      </c>
      <c r="U32" s="80" t="s">
        <v>527</v>
      </c>
    </row>
    <row r="33" spans="2:21" ht="18" customHeight="1" x14ac:dyDescent="0.3">
      <c r="B33" s="122"/>
      <c r="C33" s="79" t="s">
        <v>938</v>
      </c>
      <c r="D33" s="79">
        <v>54</v>
      </c>
      <c r="E33" s="79">
        <v>1964</v>
      </c>
      <c r="F33" s="81" t="s">
        <v>723</v>
      </c>
      <c r="G33" s="80" t="s">
        <v>724</v>
      </c>
      <c r="H33" s="80" t="s">
        <v>713</v>
      </c>
      <c r="I33" s="80" t="s">
        <v>695</v>
      </c>
      <c r="J33" s="80" t="s">
        <v>353</v>
      </c>
      <c r="K33" s="80" t="s">
        <v>227</v>
      </c>
      <c r="L33" s="80" t="s">
        <v>234</v>
      </c>
      <c r="M33" s="80" t="s">
        <v>130</v>
      </c>
      <c r="N33" s="80" t="s">
        <v>485</v>
      </c>
      <c r="O33" s="80" t="s">
        <v>308</v>
      </c>
      <c r="P33" s="80" t="s">
        <v>392</v>
      </c>
      <c r="Q33" s="80" t="s">
        <v>496</v>
      </c>
      <c r="R33" s="80" t="s">
        <v>182</v>
      </c>
      <c r="S33" s="80" t="s">
        <v>450</v>
      </c>
      <c r="T33" s="80" t="s">
        <v>590</v>
      </c>
      <c r="U33" s="80" t="s">
        <v>602</v>
      </c>
    </row>
    <row r="34" spans="2:21" ht="18" customHeight="1" x14ac:dyDescent="0.3">
      <c r="B34" s="122"/>
      <c r="C34" s="79" t="s">
        <v>938</v>
      </c>
      <c r="D34" s="79">
        <v>53</v>
      </c>
      <c r="E34" s="79">
        <v>1965</v>
      </c>
      <c r="F34" s="81" t="s">
        <v>728</v>
      </c>
      <c r="G34" s="80" t="s">
        <v>802</v>
      </c>
      <c r="H34" s="80" t="s">
        <v>681</v>
      </c>
      <c r="I34" s="80" t="s">
        <v>537</v>
      </c>
      <c r="J34" s="80" t="s">
        <v>673</v>
      </c>
      <c r="K34" s="80" t="s">
        <v>286</v>
      </c>
      <c r="L34" s="80" t="s">
        <v>533</v>
      </c>
      <c r="M34" s="80" t="s">
        <v>245</v>
      </c>
      <c r="N34" s="80" t="s">
        <v>138</v>
      </c>
      <c r="O34" s="80" t="s">
        <v>261</v>
      </c>
      <c r="P34" s="80" t="s">
        <v>489</v>
      </c>
      <c r="Q34" s="80" t="s">
        <v>445</v>
      </c>
      <c r="R34" s="80" t="s">
        <v>404</v>
      </c>
      <c r="S34" s="80" t="s">
        <v>535</v>
      </c>
      <c r="T34" s="80" t="s">
        <v>340</v>
      </c>
      <c r="U34" s="80" t="s">
        <v>209</v>
      </c>
    </row>
    <row r="35" spans="2:21" ht="18" customHeight="1" x14ac:dyDescent="0.3">
      <c r="B35" s="122"/>
      <c r="C35" s="79" t="s">
        <v>938</v>
      </c>
      <c r="D35" s="79">
        <v>52</v>
      </c>
      <c r="E35" s="79">
        <v>1966</v>
      </c>
      <c r="F35" s="81" t="s">
        <v>731</v>
      </c>
      <c r="G35" s="80" t="s">
        <v>733</v>
      </c>
      <c r="H35" s="80" t="s">
        <v>717</v>
      </c>
      <c r="I35" s="80" t="s">
        <v>550</v>
      </c>
      <c r="J35" s="80" t="s">
        <v>574</v>
      </c>
      <c r="K35" s="80" t="s">
        <v>355</v>
      </c>
      <c r="L35" s="80" t="s">
        <v>295</v>
      </c>
      <c r="M35" s="80" t="s">
        <v>511</v>
      </c>
      <c r="N35" s="80" t="s">
        <v>376</v>
      </c>
      <c r="O35" s="80" t="s">
        <v>727</v>
      </c>
      <c r="P35" s="80" t="s">
        <v>313</v>
      </c>
      <c r="Q35" s="80" t="s">
        <v>168</v>
      </c>
      <c r="R35" s="80" t="s">
        <v>563</v>
      </c>
      <c r="S35" s="80" t="s">
        <v>334</v>
      </c>
      <c r="T35" s="80" t="s">
        <v>200</v>
      </c>
      <c r="U35" s="80" t="s">
        <v>459</v>
      </c>
    </row>
    <row r="36" spans="2:21" ht="18" customHeight="1" x14ac:dyDescent="0.3">
      <c r="B36" s="122"/>
      <c r="C36" s="79" t="s">
        <v>938</v>
      </c>
      <c r="D36" s="79">
        <v>51</v>
      </c>
      <c r="E36" s="79">
        <v>1967</v>
      </c>
      <c r="F36" s="81" t="s">
        <v>732</v>
      </c>
      <c r="G36" s="80" t="s">
        <v>767</v>
      </c>
      <c r="H36" s="80" t="s">
        <v>685</v>
      </c>
      <c r="I36" s="80" t="s">
        <v>568</v>
      </c>
      <c r="J36" s="80" t="s">
        <v>427</v>
      </c>
      <c r="K36" s="80" t="s">
        <v>284</v>
      </c>
      <c r="L36" s="80" t="s">
        <v>117</v>
      </c>
      <c r="M36" s="80" t="s">
        <v>433</v>
      </c>
      <c r="N36" s="80" t="s">
        <v>515</v>
      </c>
      <c r="O36" s="80" t="s">
        <v>145</v>
      </c>
      <c r="P36" s="80" t="s">
        <v>488</v>
      </c>
      <c r="Q36" s="80" t="s">
        <v>678</v>
      </c>
      <c r="R36" s="80" t="s">
        <v>325</v>
      </c>
      <c r="S36" s="80" t="s">
        <v>189</v>
      </c>
      <c r="T36" s="80" t="s">
        <v>412</v>
      </c>
      <c r="U36" s="80" t="s">
        <v>418</v>
      </c>
    </row>
    <row r="37" spans="2:21" ht="18" customHeight="1" x14ac:dyDescent="0.3">
      <c r="B37" s="122"/>
      <c r="C37" s="79" t="s">
        <v>938</v>
      </c>
      <c r="D37" s="79">
        <v>50</v>
      </c>
      <c r="E37" s="79">
        <v>1968</v>
      </c>
      <c r="F37" s="81" t="s">
        <v>735</v>
      </c>
      <c r="G37" s="80" t="s">
        <v>739</v>
      </c>
      <c r="H37" s="80" t="s">
        <v>719</v>
      </c>
      <c r="I37" s="80" t="s">
        <v>594</v>
      </c>
      <c r="J37" s="80" t="s">
        <v>704</v>
      </c>
      <c r="K37" s="80" t="s">
        <v>353</v>
      </c>
      <c r="L37" s="80" t="s">
        <v>430</v>
      </c>
      <c r="M37" s="80" t="s">
        <v>124</v>
      </c>
      <c r="N37" s="80" t="s">
        <v>249</v>
      </c>
      <c r="O37" s="80" t="s">
        <v>143</v>
      </c>
      <c r="P37" s="80" t="s">
        <v>310</v>
      </c>
      <c r="Q37" s="80" t="s">
        <v>470</v>
      </c>
      <c r="R37" s="80" t="s">
        <v>597</v>
      </c>
      <c r="S37" s="80" t="s">
        <v>525</v>
      </c>
      <c r="T37" s="80" t="s">
        <v>501</v>
      </c>
      <c r="U37" s="80" t="s">
        <v>545</v>
      </c>
    </row>
    <row r="38" spans="2:21" ht="18" customHeight="1" x14ac:dyDescent="0.3">
      <c r="B38" s="122"/>
      <c r="C38" s="79" t="s">
        <v>938</v>
      </c>
      <c r="D38" s="79">
        <v>49</v>
      </c>
      <c r="E38" s="79">
        <v>1969</v>
      </c>
      <c r="F38" s="81" t="s">
        <v>736</v>
      </c>
      <c r="G38" s="80" t="s">
        <v>752</v>
      </c>
      <c r="H38" s="80" t="s">
        <v>758</v>
      </c>
      <c r="I38" s="80" t="s">
        <v>609</v>
      </c>
      <c r="J38" s="80" t="s">
        <v>510</v>
      </c>
      <c r="K38" s="80" t="s">
        <v>483</v>
      </c>
      <c r="L38" s="80" t="s">
        <v>115</v>
      </c>
      <c r="M38" s="80" t="s">
        <v>239</v>
      </c>
      <c r="N38" s="80" t="s">
        <v>374</v>
      </c>
      <c r="O38" s="80" t="s">
        <v>258</v>
      </c>
      <c r="P38" s="80" t="s">
        <v>438</v>
      </c>
      <c r="Q38" s="80" t="s">
        <v>164</v>
      </c>
      <c r="R38" s="80" t="s">
        <v>499</v>
      </c>
      <c r="S38" s="80" t="s">
        <v>331</v>
      </c>
      <c r="T38" s="80" t="s">
        <v>338</v>
      </c>
      <c r="U38" s="80" t="s">
        <v>342</v>
      </c>
    </row>
    <row r="39" spans="2:21" ht="18" customHeight="1" x14ac:dyDescent="0.3">
      <c r="B39" s="122"/>
      <c r="C39" s="79" t="s">
        <v>938</v>
      </c>
      <c r="D39" s="79">
        <v>48</v>
      </c>
      <c r="E39" s="79">
        <v>1970</v>
      </c>
      <c r="F39" s="81" t="s">
        <v>738</v>
      </c>
      <c r="G39" s="80" t="s">
        <v>805</v>
      </c>
      <c r="H39" s="80" t="s">
        <v>725</v>
      </c>
      <c r="I39" s="80" t="s">
        <v>722</v>
      </c>
      <c r="J39" s="80" t="s">
        <v>649</v>
      </c>
      <c r="K39" s="80" t="s">
        <v>351</v>
      </c>
      <c r="L39" s="80" t="s">
        <v>290</v>
      </c>
      <c r="M39" s="80" t="s">
        <v>366</v>
      </c>
      <c r="N39" s="80" t="s">
        <v>302</v>
      </c>
      <c r="O39" s="80" t="s">
        <v>383</v>
      </c>
      <c r="P39" s="80" t="s">
        <v>620</v>
      </c>
      <c r="Q39" s="80" t="s">
        <v>162</v>
      </c>
      <c r="R39" s="80" t="s">
        <v>446</v>
      </c>
      <c r="S39" s="80" t="s">
        <v>448</v>
      </c>
      <c r="T39" s="80" t="s">
        <v>455</v>
      </c>
      <c r="U39" s="80" t="s">
        <v>458</v>
      </c>
    </row>
    <row r="40" spans="2:21" ht="18" customHeight="1" x14ac:dyDescent="0.3">
      <c r="B40" s="122"/>
      <c r="C40" s="79" t="s">
        <v>938</v>
      </c>
      <c r="D40" s="79">
        <v>47</v>
      </c>
      <c r="E40" s="79">
        <v>1971</v>
      </c>
      <c r="F40" s="81" t="s">
        <v>741</v>
      </c>
      <c r="G40" s="80" t="s">
        <v>750</v>
      </c>
      <c r="H40" s="80" t="s">
        <v>771</v>
      </c>
      <c r="I40" s="80" t="s">
        <v>683</v>
      </c>
      <c r="J40" s="80" t="s">
        <v>508</v>
      </c>
      <c r="K40" s="80" t="s">
        <v>481</v>
      </c>
      <c r="L40" s="80" t="s">
        <v>359</v>
      </c>
      <c r="M40" s="80" t="s">
        <v>630</v>
      </c>
      <c r="N40" s="80" t="s">
        <v>371</v>
      </c>
      <c r="O40" s="80" t="s">
        <v>140</v>
      </c>
      <c r="P40" s="80" t="s">
        <v>263</v>
      </c>
      <c r="Q40" s="80" t="s">
        <v>440</v>
      </c>
      <c r="R40" s="80" t="s">
        <v>403</v>
      </c>
      <c r="S40" s="80" t="s">
        <v>269</v>
      </c>
      <c r="T40" s="80" t="s">
        <v>194</v>
      </c>
      <c r="U40" s="80" t="s">
        <v>205</v>
      </c>
    </row>
    <row r="41" spans="2:21" ht="18" customHeight="1" x14ac:dyDescent="0.3">
      <c r="B41" s="122"/>
      <c r="C41" s="79" t="s">
        <v>938</v>
      </c>
      <c r="D41" s="79">
        <v>46</v>
      </c>
      <c r="E41" s="79">
        <v>1972</v>
      </c>
      <c r="F41" s="81" t="s">
        <v>742</v>
      </c>
      <c r="G41" s="80" t="s">
        <v>804</v>
      </c>
      <c r="H41" s="80" t="s">
        <v>734</v>
      </c>
      <c r="I41" s="80" t="s">
        <v>713</v>
      </c>
      <c r="J41" s="80" t="s">
        <v>695</v>
      </c>
      <c r="K41" s="80" t="s">
        <v>464</v>
      </c>
      <c r="L41" s="80" t="s">
        <v>288</v>
      </c>
      <c r="M41" s="80" t="s">
        <v>637</v>
      </c>
      <c r="N41" s="80" t="s">
        <v>131</v>
      </c>
      <c r="O41" s="80" t="s">
        <v>467</v>
      </c>
      <c r="P41" s="80" t="s">
        <v>387</v>
      </c>
      <c r="Q41" s="80" t="s">
        <v>625</v>
      </c>
      <c r="R41" s="80" t="s">
        <v>498</v>
      </c>
      <c r="S41" s="80" t="s">
        <v>183</v>
      </c>
      <c r="T41" s="80" t="s">
        <v>193</v>
      </c>
      <c r="U41" s="80" t="s">
        <v>203</v>
      </c>
    </row>
    <row r="42" spans="2:21" ht="18" customHeight="1" x14ac:dyDescent="0.3">
      <c r="B42" s="122"/>
      <c r="C42" s="79" t="s">
        <v>938</v>
      </c>
      <c r="D42" s="79">
        <v>45</v>
      </c>
      <c r="E42" s="79">
        <v>1973</v>
      </c>
      <c r="F42" s="81" t="s">
        <v>744</v>
      </c>
      <c r="G42" s="80" t="s">
        <v>790</v>
      </c>
      <c r="H42" s="80" t="s">
        <v>769</v>
      </c>
      <c r="I42" s="80" t="s">
        <v>681</v>
      </c>
      <c r="J42" s="80" t="s">
        <v>537</v>
      </c>
      <c r="K42" s="80" t="s">
        <v>703</v>
      </c>
      <c r="L42" s="80" t="s">
        <v>226</v>
      </c>
      <c r="M42" s="80" t="s">
        <v>118</v>
      </c>
      <c r="N42" s="80" t="s">
        <v>246</v>
      </c>
      <c r="O42" s="80" t="s">
        <v>379</v>
      </c>
      <c r="P42" s="80" t="s">
        <v>308</v>
      </c>
      <c r="Q42" s="80" t="s">
        <v>316</v>
      </c>
      <c r="R42" s="80" t="s">
        <v>170</v>
      </c>
      <c r="S42" s="80" t="s">
        <v>406</v>
      </c>
      <c r="T42" s="80" t="s">
        <v>451</v>
      </c>
      <c r="U42" s="80" t="s">
        <v>472</v>
      </c>
    </row>
    <row r="43" spans="2:21" ht="18" customHeight="1" x14ac:dyDescent="0.3">
      <c r="B43" s="122"/>
      <c r="C43" s="79" t="s">
        <v>938</v>
      </c>
      <c r="D43" s="79">
        <v>44</v>
      </c>
      <c r="E43" s="79">
        <v>1974</v>
      </c>
      <c r="F43" s="81" t="s">
        <v>746</v>
      </c>
      <c r="G43" s="80" t="s">
        <v>816</v>
      </c>
      <c r="H43" s="80" t="s">
        <v>733</v>
      </c>
      <c r="I43" s="80" t="s">
        <v>717</v>
      </c>
      <c r="J43" s="80" t="s">
        <v>693</v>
      </c>
      <c r="K43" s="80" t="s">
        <v>672</v>
      </c>
      <c r="L43" s="80" t="s">
        <v>577</v>
      </c>
      <c r="M43" s="80" t="s">
        <v>233</v>
      </c>
      <c r="N43" s="80" t="s">
        <v>368</v>
      </c>
      <c r="O43" s="80" t="s">
        <v>138</v>
      </c>
      <c r="P43" s="80" t="s">
        <v>148</v>
      </c>
      <c r="Q43" s="80" t="s">
        <v>391</v>
      </c>
      <c r="R43" s="80" t="s">
        <v>400</v>
      </c>
      <c r="S43" s="80" t="s">
        <v>519</v>
      </c>
      <c r="T43" s="80" t="s">
        <v>411</v>
      </c>
      <c r="U43" s="80" t="s">
        <v>590</v>
      </c>
    </row>
    <row r="44" spans="2:21" ht="18" customHeight="1" x14ac:dyDescent="0.3">
      <c r="B44" s="122"/>
      <c r="C44" s="79" t="s">
        <v>938</v>
      </c>
      <c r="D44" s="79">
        <v>43</v>
      </c>
      <c r="E44" s="79">
        <v>1975</v>
      </c>
      <c r="F44" s="81" t="s">
        <v>749</v>
      </c>
      <c r="G44" s="80" t="s">
        <v>819</v>
      </c>
      <c r="H44" s="80" t="s">
        <v>799</v>
      </c>
      <c r="I44" s="80" t="s">
        <v>773</v>
      </c>
      <c r="J44" s="80" t="s">
        <v>669</v>
      </c>
      <c r="K44" s="80" t="s">
        <v>571</v>
      </c>
      <c r="L44" s="80" t="s">
        <v>285</v>
      </c>
      <c r="M44" s="80" t="s">
        <v>362</v>
      </c>
      <c r="N44" s="80" t="s">
        <v>127</v>
      </c>
      <c r="O44" s="80" t="s">
        <v>376</v>
      </c>
      <c r="P44" s="80" t="s">
        <v>559</v>
      </c>
      <c r="Q44" s="80" t="s">
        <v>624</v>
      </c>
      <c r="R44" s="80" t="s">
        <v>495</v>
      </c>
      <c r="S44" s="80" t="s">
        <v>564</v>
      </c>
      <c r="T44" s="80" t="s">
        <v>535</v>
      </c>
      <c r="U44" s="80" t="s">
        <v>415</v>
      </c>
    </row>
    <row r="45" spans="2:21" ht="18" customHeight="1" x14ac:dyDescent="0.3">
      <c r="B45" s="122"/>
      <c r="C45" s="79" t="s">
        <v>938</v>
      </c>
      <c r="D45" s="79">
        <v>42</v>
      </c>
      <c r="E45" s="79">
        <v>1976</v>
      </c>
      <c r="F45" s="81" t="s">
        <v>760</v>
      </c>
      <c r="G45" s="80" t="s">
        <v>814</v>
      </c>
      <c r="H45" s="80" t="s">
        <v>739</v>
      </c>
      <c r="I45" s="80" t="s">
        <v>709</v>
      </c>
      <c r="J45" s="80" t="s">
        <v>692</v>
      </c>
      <c r="K45" s="80" t="s">
        <v>553</v>
      </c>
      <c r="L45" s="80" t="s">
        <v>354</v>
      </c>
      <c r="M45" s="80" t="s">
        <v>293</v>
      </c>
      <c r="N45" s="80" t="s">
        <v>242</v>
      </c>
      <c r="O45" s="80" t="s">
        <v>613</v>
      </c>
      <c r="P45" s="80" t="s">
        <v>580</v>
      </c>
      <c r="Q45" s="80" t="s">
        <v>312</v>
      </c>
      <c r="R45" s="80" t="s">
        <v>319</v>
      </c>
      <c r="S45" s="80" t="s">
        <v>326</v>
      </c>
      <c r="T45" s="80" t="s">
        <v>334</v>
      </c>
      <c r="U45" s="80" t="s">
        <v>502</v>
      </c>
    </row>
    <row r="46" spans="2:21" ht="18" customHeight="1" x14ac:dyDescent="0.3">
      <c r="B46" s="122"/>
      <c r="C46" s="79" t="s">
        <v>938</v>
      </c>
      <c r="D46" s="79">
        <v>41</v>
      </c>
      <c r="E46" s="79">
        <v>1977</v>
      </c>
      <c r="F46" s="81" t="s">
        <v>774</v>
      </c>
      <c r="G46" s="80" t="s">
        <v>843</v>
      </c>
      <c r="H46" s="80" t="s">
        <v>765</v>
      </c>
      <c r="I46" s="80" t="s">
        <v>784</v>
      </c>
      <c r="J46" s="80" t="s">
        <v>593</v>
      </c>
      <c r="K46" s="80" t="s">
        <v>529</v>
      </c>
      <c r="L46" s="80" t="s">
        <v>282</v>
      </c>
      <c r="M46" s="80" t="s">
        <v>229</v>
      </c>
      <c r="N46" s="80" t="s">
        <v>124</v>
      </c>
      <c r="O46" s="80" t="s">
        <v>631</v>
      </c>
      <c r="P46" s="80" t="s">
        <v>144</v>
      </c>
      <c r="Q46" s="80" t="s">
        <v>155</v>
      </c>
      <c r="R46" s="80" t="s">
        <v>166</v>
      </c>
      <c r="S46" s="80" t="s">
        <v>178</v>
      </c>
      <c r="T46" s="80" t="s">
        <v>189</v>
      </c>
      <c r="U46" s="80" t="s">
        <v>339</v>
      </c>
    </row>
    <row r="47" spans="2:21" ht="18" customHeight="1" x14ac:dyDescent="0.3">
      <c r="B47" s="122"/>
      <c r="C47" s="79" t="s">
        <v>938</v>
      </c>
      <c r="D47" s="79">
        <v>40</v>
      </c>
      <c r="E47" s="79">
        <v>1978</v>
      </c>
      <c r="F47" s="81" t="s">
        <v>787</v>
      </c>
      <c r="G47" s="80" t="s">
        <v>834</v>
      </c>
      <c r="H47" s="80" t="s">
        <v>745</v>
      </c>
      <c r="I47" s="80" t="s">
        <v>757</v>
      </c>
      <c r="J47" s="80" t="s">
        <v>608</v>
      </c>
      <c r="K47" s="80" t="s">
        <v>694</v>
      </c>
      <c r="L47" s="80" t="s">
        <v>673</v>
      </c>
      <c r="M47" s="80" t="s">
        <v>115</v>
      </c>
      <c r="N47" s="80" t="s">
        <v>239</v>
      </c>
      <c r="O47" s="80" t="s">
        <v>466</v>
      </c>
      <c r="P47" s="80" t="s">
        <v>259</v>
      </c>
      <c r="Q47" s="80" t="s">
        <v>622</v>
      </c>
      <c r="R47" s="80" t="s">
        <v>492</v>
      </c>
      <c r="S47" s="80" t="s">
        <v>597</v>
      </c>
      <c r="T47" s="80" t="s">
        <v>409</v>
      </c>
      <c r="U47" s="80" t="s">
        <v>198</v>
      </c>
    </row>
    <row r="48" spans="2:21" ht="18" customHeight="1" x14ac:dyDescent="0.3">
      <c r="B48" s="122"/>
      <c r="C48" s="79" t="s">
        <v>938</v>
      </c>
      <c r="D48" s="79">
        <v>39</v>
      </c>
      <c r="E48" s="79">
        <v>1979</v>
      </c>
      <c r="F48" s="81" t="s">
        <v>789</v>
      </c>
      <c r="G48" s="80" t="s">
        <v>851</v>
      </c>
      <c r="H48" s="80" t="s">
        <v>776</v>
      </c>
      <c r="I48" s="80" t="s">
        <v>730</v>
      </c>
      <c r="J48" s="80" t="s">
        <v>628</v>
      </c>
      <c r="K48" s="80" t="s">
        <v>670</v>
      </c>
      <c r="L48" s="80" t="s">
        <v>574</v>
      </c>
      <c r="M48" s="80" t="s">
        <v>290</v>
      </c>
      <c r="N48" s="80" t="s">
        <v>366</v>
      </c>
      <c r="O48" s="80" t="s">
        <v>133</v>
      </c>
      <c r="P48" s="80" t="s">
        <v>257</v>
      </c>
      <c r="Q48" s="80" t="s">
        <v>153</v>
      </c>
      <c r="R48" s="80" t="s">
        <v>163</v>
      </c>
      <c r="S48" s="80" t="s">
        <v>499</v>
      </c>
      <c r="T48" s="80" t="s">
        <v>524</v>
      </c>
      <c r="U48" s="80" t="s">
        <v>197</v>
      </c>
    </row>
    <row r="49" spans="2:21" ht="18" customHeight="1" x14ac:dyDescent="0.3">
      <c r="B49" s="122"/>
      <c r="C49" s="79" t="s">
        <v>938</v>
      </c>
      <c r="D49" s="79">
        <v>38</v>
      </c>
      <c r="E49" s="79">
        <v>1980</v>
      </c>
      <c r="F49" s="81" t="s">
        <v>792</v>
      </c>
      <c r="G49" s="80" t="s">
        <v>848</v>
      </c>
      <c r="H49" s="80" t="s">
        <v>809</v>
      </c>
      <c r="I49" s="80" t="s">
        <v>770</v>
      </c>
      <c r="J49" s="80" t="s">
        <v>633</v>
      </c>
      <c r="K49" s="80" t="s">
        <v>611</v>
      </c>
      <c r="L49" s="80" t="s">
        <v>555</v>
      </c>
      <c r="M49" s="80" t="s">
        <v>359</v>
      </c>
      <c r="N49" s="80" t="s">
        <v>121</v>
      </c>
      <c r="O49" s="80" t="s">
        <v>301</v>
      </c>
      <c r="P49" s="80" t="s">
        <v>434</v>
      </c>
      <c r="Q49" s="80" t="s">
        <v>264</v>
      </c>
      <c r="R49" s="80" t="s">
        <v>441</v>
      </c>
      <c r="S49" s="80" t="s">
        <v>174</v>
      </c>
      <c r="T49" s="80" t="s">
        <v>330</v>
      </c>
      <c r="U49" s="80" t="s">
        <v>500</v>
      </c>
    </row>
    <row r="50" spans="2:21" ht="18" customHeight="1" x14ac:dyDescent="0.3">
      <c r="B50" s="122"/>
      <c r="C50" s="79" t="s">
        <v>938</v>
      </c>
      <c r="D50" s="79">
        <v>37</v>
      </c>
      <c r="E50" s="79">
        <v>1981</v>
      </c>
      <c r="F50" s="81" t="s">
        <v>794</v>
      </c>
      <c r="G50" s="80" t="s">
        <v>862</v>
      </c>
      <c r="H50" s="80" t="s">
        <v>793</v>
      </c>
      <c r="I50" s="80" t="s">
        <v>729</v>
      </c>
      <c r="J50" s="80" t="s">
        <v>640</v>
      </c>
      <c r="K50" s="80" t="s">
        <v>644</v>
      </c>
      <c r="L50" s="80" t="s">
        <v>464</v>
      </c>
      <c r="M50" s="80" t="s">
        <v>112</v>
      </c>
      <c r="N50" s="80" t="s">
        <v>298</v>
      </c>
      <c r="O50" s="80" t="s">
        <v>248</v>
      </c>
      <c r="P50" s="80" t="s">
        <v>381</v>
      </c>
      <c r="Q50" s="80" t="s">
        <v>486</v>
      </c>
      <c r="R50" s="80" t="s">
        <v>395</v>
      </c>
      <c r="S50" s="80" t="s">
        <v>517</v>
      </c>
      <c r="T50" s="80" t="s">
        <v>329</v>
      </c>
      <c r="U50" s="80" t="s">
        <v>336</v>
      </c>
    </row>
    <row r="51" spans="2:21" ht="18" customHeight="1" x14ac:dyDescent="0.3">
      <c r="B51" s="122"/>
      <c r="C51" s="79" t="s">
        <v>938</v>
      </c>
      <c r="D51" s="79">
        <v>36</v>
      </c>
      <c r="E51" s="79">
        <v>1982</v>
      </c>
      <c r="F51" s="81" t="s">
        <v>795</v>
      </c>
      <c r="G51" s="80" t="s">
        <v>859</v>
      </c>
      <c r="H51" s="80" t="s">
        <v>811</v>
      </c>
      <c r="I51" s="80" t="s">
        <v>801</v>
      </c>
      <c r="J51" s="80" t="s">
        <v>663</v>
      </c>
      <c r="K51" s="80" t="s">
        <v>667</v>
      </c>
      <c r="L51" s="80" t="s">
        <v>703</v>
      </c>
      <c r="M51" s="80" t="s">
        <v>558</v>
      </c>
      <c r="N51" s="80" t="s">
        <v>636</v>
      </c>
      <c r="O51" s="80" t="s">
        <v>513</v>
      </c>
      <c r="P51" s="80" t="s">
        <v>616</v>
      </c>
      <c r="Q51" s="80" t="s">
        <v>581</v>
      </c>
      <c r="R51" s="80" t="s">
        <v>625</v>
      </c>
      <c r="S51" s="80" t="s">
        <v>658</v>
      </c>
      <c r="T51" s="80" t="s">
        <v>408</v>
      </c>
      <c r="U51" s="80" t="s">
        <v>335</v>
      </c>
    </row>
    <row r="52" spans="2:21" ht="18" customHeight="1" x14ac:dyDescent="0.3">
      <c r="B52" s="122"/>
      <c r="C52" s="79" t="s">
        <v>938</v>
      </c>
      <c r="D52" s="79">
        <v>35</v>
      </c>
      <c r="E52" s="79">
        <v>1983</v>
      </c>
      <c r="F52" s="81" t="s">
        <v>803</v>
      </c>
      <c r="G52" s="80" t="s">
        <v>866</v>
      </c>
      <c r="H52" s="80" t="s">
        <v>808</v>
      </c>
      <c r="I52" s="80" t="s">
        <v>768</v>
      </c>
      <c r="J52" s="80" t="s">
        <v>680</v>
      </c>
      <c r="K52" s="80" t="s">
        <v>608</v>
      </c>
      <c r="L52" s="80" t="s">
        <v>477</v>
      </c>
      <c r="M52" s="80" t="s">
        <v>356</v>
      </c>
      <c r="N52" s="80" t="s">
        <v>533</v>
      </c>
      <c r="O52" s="80" t="s">
        <v>129</v>
      </c>
      <c r="P52" s="80" t="s">
        <v>252</v>
      </c>
      <c r="Q52" s="80" t="s">
        <v>149</v>
      </c>
      <c r="R52" s="80" t="s">
        <v>316</v>
      </c>
      <c r="S52" s="80" t="s">
        <v>497</v>
      </c>
      <c r="T52" s="80" t="s">
        <v>520</v>
      </c>
      <c r="U52" s="80" t="s">
        <v>452</v>
      </c>
    </row>
    <row r="53" spans="2:21" ht="18" customHeight="1" x14ac:dyDescent="0.3">
      <c r="B53" s="122"/>
      <c r="C53" s="79" t="s">
        <v>938</v>
      </c>
      <c r="D53" s="79">
        <v>34</v>
      </c>
      <c r="E53" s="79">
        <v>1984</v>
      </c>
      <c r="F53" s="81" t="s">
        <v>806</v>
      </c>
      <c r="G53" s="80" t="s">
        <v>868</v>
      </c>
      <c r="H53" s="80" t="s">
        <v>826</v>
      </c>
      <c r="I53" s="80" t="s">
        <v>737</v>
      </c>
      <c r="J53" s="80" t="s">
        <v>710</v>
      </c>
      <c r="K53" s="80" t="s">
        <v>628</v>
      </c>
      <c r="L53" s="80" t="s">
        <v>531</v>
      </c>
      <c r="M53" s="80" t="s">
        <v>576</v>
      </c>
      <c r="N53" s="80" t="s">
        <v>295</v>
      </c>
      <c r="O53" s="80" t="s">
        <v>484</v>
      </c>
      <c r="P53" s="80" t="s">
        <v>377</v>
      </c>
      <c r="Q53" s="80" t="s">
        <v>261</v>
      </c>
      <c r="R53" s="80" t="s">
        <v>159</v>
      </c>
      <c r="S53" s="80" t="s">
        <v>321</v>
      </c>
      <c r="T53" s="80" t="s">
        <v>565</v>
      </c>
      <c r="U53" s="80" t="s">
        <v>588</v>
      </c>
    </row>
    <row r="54" spans="2:21" ht="18" customHeight="1" x14ac:dyDescent="0.3">
      <c r="B54" s="122"/>
      <c r="C54" s="79" t="s">
        <v>938</v>
      </c>
      <c r="D54" s="79">
        <v>33</v>
      </c>
      <c r="E54" s="79">
        <v>1985</v>
      </c>
      <c r="F54" s="81" t="s">
        <v>810</v>
      </c>
      <c r="G54" s="80" t="s">
        <v>875</v>
      </c>
      <c r="H54" s="80" t="s">
        <v>818</v>
      </c>
      <c r="I54" s="80" t="s">
        <v>798</v>
      </c>
      <c r="J54" s="80" t="s">
        <v>785</v>
      </c>
      <c r="K54" s="80" t="s">
        <v>665</v>
      </c>
      <c r="L54" s="80" t="s">
        <v>696</v>
      </c>
      <c r="M54" s="80" t="s">
        <v>557</v>
      </c>
      <c r="N54" s="80" t="s">
        <v>231</v>
      </c>
      <c r="O54" s="80" t="s">
        <v>243</v>
      </c>
      <c r="P54" s="80" t="s">
        <v>614</v>
      </c>
      <c r="Q54" s="80" t="s">
        <v>559</v>
      </c>
      <c r="R54" s="80" t="s">
        <v>390</v>
      </c>
      <c r="S54" s="80" t="s">
        <v>169</v>
      </c>
      <c r="T54" s="80" t="s">
        <v>328</v>
      </c>
      <c r="U54" s="80" t="s">
        <v>544</v>
      </c>
    </row>
    <row r="55" spans="2:21" ht="18" customHeight="1" x14ac:dyDescent="0.3">
      <c r="B55" s="122"/>
      <c r="C55" s="79" t="s">
        <v>938</v>
      </c>
      <c r="D55" s="79">
        <v>32</v>
      </c>
      <c r="E55" s="79">
        <v>1986</v>
      </c>
      <c r="F55" s="81" t="s">
        <v>813</v>
      </c>
      <c r="G55" s="80" t="s">
        <v>881</v>
      </c>
      <c r="H55" s="80" t="s">
        <v>835</v>
      </c>
      <c r="I55" s="80" t="s">
        <v>747</v>
      </c>
      <c r="J55" s="80" t="s">
        <v>772</v>
      </c>
      <c r="K55" s="80" t="s">
        <v>689</v>
      </c>
      <c r="L55" s="80" t="s">
        <v>552</v>
      </c>
      <c r="M55" s="80" t="s">
        <v>429</v>
      </c>
      <c r="N55" s="80" t="s">
        <v>116</v>
      </c>
      <c r="O55" s="80" t="s">
        <v>542</v>
      </c>
      <c r="P55" s="80" t="s">
        <v>515</v>
      </c>
      <c r="Q55" s="80" t="s">
        <v>580</v>
      </c>
      <c r="R55" s="80" t="s">
        <v>623</v>
      </c>
      <c r="S55" s="80" t="s">
        <v>168</v>
      </c>
      <c r="T55" s="80" t="s">
        <v>180</v>
      </c>
      <c r="U55" s="80" t="s">
        <v>535</v>
      </c>
    </row>
    <row r="56" spans="2:21" ht="18" customHeight="1" x14ac:dyDescent="0.3">
      <c r="B56" s="122"/>
      <c r="C56" s="79" t="s">
        <v>938</v>
      </c>
      <c r="D56" s="79">
        <v>31</v>
      </c>
      <c r="E56" s="79">
        <v>1987</v>
      </c>
      <c r="F56" s="81" t="s">
        <v>817</v>
      </c>
      <c r="G56" s="80" t="s">
        <v>888</v>
      </c>
      <c r="H56" s="80" t="s">
        <v>838</v>
      </c>
      <c r="I56" s="80" t="s">
        <v>805</v>
      </c>
      <c r="J56" s="80" t="s">
        <v>715</v>
      </c>
      <c r="K56" s="80" t="s">
        <v>702</v>
      </c>
      <c r="L56" s="80" t="s">
        <v>537</v>
      </c>
      <c r="M56" s="80" t="s">
        <v>539</v>
      </c>
      <c r="N56" s="80" t="s">
        <v>654</v>
      </c>
      <c r="O56" s="80" t="s">
        <v>240</v>
      </c>
      <c r="P56" s="80" t="s">
        <v>631</v>
      </c>
      <c r="Q56" s="80" t="s">
        <v>305</v>
      </c>
      <c r="R56" s="80" t="s">
        <v>311</v>
      </c>
      <c r="S56" s="80" t="s">
        <v>493</v>
      </c>
      <c r="T56" s="80" t="s">
        <v>179</v>
      </c>
      <c r="U56" s="80" t="s">
        <v>334</v>
      </c>
    </row>
    <row r="57" spans="2:21" ht="18" customHeight="1" x14ac:dyDescent="0.3">
      <c r="B57" s="122"/>
      <c r="C57" s="79" t="s">
        <v>938</v>
      </c>
      <c r="D57" s="79">
        <v>30</v>
      </c>
      <c r="E57" s="79">
        <v>1988</v>
      </c>
      <c r="F57" s="81" t="s">
        <v>820</v>
      </c>
      <c r="G57" s="80" t="s">
        <v>897</v>
      </c>
      <c r="H57" s="80" t="s">
        <v>849</v>
      </c>
      <c r="I57" s="80" t="s">
        <v>762</v>
      </c>
      <c r="J57" s="80" t="s">
        <v>730</v>
      </c>
      <c r="K57" s="80" t="s">
        <v>717</v>
      </c>
      <c r="L57" s="80" t="s">
        <v>569</v>
      </c>
      <c r="M57" s="80" t="s">
        <v>651</v>
      </c>
      <c r="N57" s="80" t="s">
        <v>291</v>
      </c>
      <c r="O57" s="80" t="s">
        <v>431</v>
      </c>
      <c r="P57" s="80" t="s">
        <v>466</v>
      </c>
      <c r="Q57" s="80" t="s">
        <v>596</v>
      </c>
      <c r="R57" s="80" t="s">
        <v>310</v>
      </c>
      <c r="S57" s="80" t="s">
        <v>587</v>
      </c>
      <c r="T57" s="80" t="s">
        <v>518</v>
      </c>
      <c r="U57" s="80" t="s">
        <v>333</v>
      </c>
    </row>
    <row r="58" spans="2:21" ht="18" customHeight="1" x14ac:dyDescent="0.3">
      <c r="B58" s="122"/>
      <c r="C58" s="79" t="s">
        <v>938</v>
      </c>
      <c r="D58" s="79">
        <v>29</v>
      </c>
      <c r="E58" s="79">
        <v>1989</v>
      </c>
      <c r="F58" s="81" t="s">
        <v>821</v>
      </c>
      <c r="G58" s="80" t="s">
        <v>880</v>
      </c>
      <c r="H58" s="80" t="s">
        <v>853</v>
      </c>
      <c r="I58" s="80" t="s">
        <v>809</v>
      </c>
      <c r="J58" s="80" t="s">
        <v>770</v>
      </c>
      <c r="K58" s="80" t="s">
        <v>773</v>
      </c>
      <c r="L58" s="80" t="s">
        <v>646</v>
      </c>
      <c r="M58" s="80" t="s">
        <v>428</v>
      </c>
      <c r="N58" s="80" t="s">
        <v>360</v>
      </c>
      <c r="O58" s="80" t="s">
        <v>366</v>
      </c>
      <c r="P58" s="80" t="s">
        <v>638</v>
      </c>
      <c r="Q58" s="80" t="s">
        <v>384</v>
      </c>
      <c r="R58" s="80" t="s">
        <v>438</v>
      </c>
      <c r="S58" s="80" t="s">
        <v>586</v>
      </c>
      <c r="T58" s="80" t="s">
        <v>562</v>
      </c>
      <c r="U58" s="80" t="s">
        <v>188</v>
      </c>
    </row>
    <row r="59" spans="2:21" ht="18" customHeight="1" x14ac:dyDescent="0.3">
      <c r="B59" s="122"/>
      <c r="C59" s="79" t="s">
        <v>938</v>
      </c>
      <c r="D59" s="79">
        <v>28</v>
      </c>
      <c r="E59" s="79">
        <v>1990</v>
      </c>
      <c r="F59" s="81" t="s">
        <v>822</v>
      </c>
      <c r="G59" s="80" t="s">
        <v>886</v>
      </c>
      <c r="H59" s="80" t="s">
        <v>857</v>
      </c>
      <c r="I59" s="80" t="s">
        <v>793</v>
      </c>
      <c r="J59" s="80" t="s">
        <v>753</v>
      </c>
      <c r="K59" s="80" t="s">
        <v>699</v>
      </c>
      <c r="L59" s="80" t="s">
        <v>668</v>
      </c>
      <c r="M59" s="80" t="s">
        <v>532</v>
      </c>
      <c r="N59" s="80" t="s">
        <v>113</v>
      </c>
      <c r="O59" s="80" t="s">
        <v>121</v>
      </c>
      <c r="P59" s="80" t="s">
        <v>132</v>
      </c>
      <c r="Q59" s="80" t="s">
        <v>141</v>
      </c>
      <c r="R59" s="80" t="s">
        <v>389</v>
      </c>
      <c r="S59" s="80" t="s">
        <v>442</v>
      </c>
      <c r="T59" s="80" t="s">
        <v>499</v>
      </c>
      <c r="U59" s="80" t="s">
        <v>187</v>
      </c>
    </row>
    <row r="60" spans="2:21" ht="18" customHeight="1" x14ac:dyDescent="0.3">
      <c r="B60" s="122"/>
      <c r="C60" s="79" t="s">
        <v>938</v>
      </c>
      <c r="D60" s="79">
        <v>27</v>
      </c>
      <c r="E60" s="79">
        <v>1991</v>
      </c>
      <c r="F60" s="81" t="s">
        <v>823</v>
      </c>
      <c r="G60" s="80" t="s">
        <v>898</v>
      </c>
      <c r="H60" s="80" t="s">
        <v>859</v>
      </c>
      <c r="I60" s="80" t="s">
        <v>811</v>
      </c>
      <c r="J60" s="80" t="s">
        <v>781</v>
      </c>
      <c r="K60" s="80" t="s">
        <v>708</v>
      </c>
      <c r="L60" s="80" t="s">
        <v>610</v>
      </c>
      <c r="M60" s="80" t="s">
        <v>704</v>
      </c>
      <c r="N60" s="80" t="s">
        <v>288</v>
      </c>
      <c r="O60" s="80" t="s">
        <v>298</v>
      </c>
      <c r="P60" s="80" t="s">
        <v>300</v>
      </c>
      <c r="Q60" s="80" t="s">
        <v>140</v>
      </c>
      <c r="R60" s="80" t="s">
        <v>674</v>
      </c>
      <c r="S60" s="80" t="s">
        <v>396</v>
      </c>
      <c r="T60" s="80" t="s">
        <v>174</v>
      </c>
      <c r="U60" s="80" t="s">
        <v>186</v>
      </c>
    </row>
    <row r="61" spans="2:21" ht="18" customHeight="1" x14ac:dyDescent="0.3">
      <c r="B61" s="122"/>
      <c r="C61" s="79" t="s">
        <v>938</v>
      </c>
      <c r="D61" s="79">
        <v>26</v>
      </c>
      <c r="E61" s="79">
        <v>1992</v>
      </c>
      <c r="F61" s="81" t="s">
        <v>824</v>
      </c>
      <c r="G61" s="80" t="s">
        <v>903</v>
      </c>
      <c r="H61" s="80" t="s">
        <v>863</v>
      </c>
      <c r="I61" s="80" t="s">
        <v>796</v>
      </c>
      <c r="J61" s="80" t="s">
        <v>800</v>
      </c>
      <c r="K61" s="80" t="s">
        <v>726</v>
      </c>
      <c r="L61" s="80" t="s">
        <v>691</v>
      </c>
      <c r="M61" s="80" t="s">
        <v>478</v>
      </c>
      <c r="N61" s="80" t="s">
        <v>558</v>
      </c>
      <c r="O61" s="80" t="s">
        <v>234</v>
      </c>
      <c r="P61" s="80" t="s">
        <v>247</v>
      </c>
      <c r="Q61" s="80" t="s">
        <v>254</v>
      </c>
      <c r="R61" s="80" t="s">
        <v>582</v>
      </c>
      <c r="S61" s="80" t="s">
        <v>395</v>
      </c>
      <c r="T61" s="80" t="s">
        <v>173</v>
      </c>
      <c r="U61" s="80" t="s">
        <v>522</v>
      </c>
    </row>
    <row r="62" spans="2:21" ht="18" customHeight="1" x14ac:dyDescent="0.3">
      <c r="B62" s="122"/>
      <c r="C62" s="79" t="s">
        <v>938</v>
      </c>
      <c r="D62" s="79">
        <v>25</v>
      </c>
      <c r="E62" s="79">
        <v>1993</v>
      </c>
      <c r="F62" s="81" t="s">
        <v>828</v>
      </c>
      <c r="G62" s="80" t="s">
        <v>905</v>
      </c>
      <c r="H62" s="80" t="s">
        <v>868</v>
      </c>
      <c r="I62" s="80" t="s">
        <v>815</v>
      </c>
      <c r="J62" s="80" t="s">
        <v>767</v>
      </c>
      <c r="K62" s="80" t="s">
        <v>783</v>
      </c>
      <c r="L62" s="80" t="s">
        <v>629</v>
      </c>
      <c r="M62" s="80" t="s">
        <v>672</v>
      </c>
      <c r="N62" s="80" t="s">
        <v>356</v>
      </c>
      <c r="O62" s="80" t="s">
        <v>363</v>
      </c>
      <c r="P62" s="80" t="s">
        <v>246</v>
      </c>
      <c r="Q62" s="80" t="s">
        <v>485</v>
      </c>
      <c r="R62" s="80" t="s">
        <v>150</v>
      </c>
      <c r="S62" s="80" t="s">
        <v>625</v>
      </c>
      <c r="T62" s="80" t="s">
        <v>172</v>
      </c>
      <c r="U62" s="80" t="s">
        <v>521</v>
      </c>
    </row>
    <row r="63" spans="2:21" ht="18" customHeight="1" x14ac:dyDescent="0.3">
      <c r="B63" s="122"/>
      <c r="C63" s="79" t="s">
        <v>938</v>
      </c>
      <c r="D63" s="79">
        <v>24</v>
      </c>
      <c r="E63" s="79">
        <v>1994</v>
      </c>
      <c r="F63" s="81" t="s">
        <v>829</v>
      </c>
      <c r="G63" s="80" t="s">
        <v>891</v>
      </c>
      <c r="H63" s="80" t="s">
        <v>872</v>
      </c>
      <c r="I63" s="80" t="s">
        <v>832</v>
      </c>
      <c r="J63" s="80" t="s">
        <v>739</v>
      </c>
      <c r="K63" s="80" t="s">
        <v>771</v>
      </c>
      <c r="L63" s="80" t="s">
        <v>666</v>
      </c>
      <c r="M63" s="80" t="s">
        <v>531</v>
      </c>
      <c r="N63" s="80" t="s">
        <v>355</v>
      </c>
      <c r="O63" s="80" t="s">
        <v>541</v>
      </c>
      <c r="P63" s="80" t="s">
        <v>368</v>
      </c>
      <c r="Q63" s="80" t="s">
        <v>378</v>
      </c>
      <c r="R63" s="80" t="s">
        <v>262</v>
      </c>
      <c r="S63" s="80" t="s">
        <v>675</v>
      </c>
      <c r="T63" s="80" t="s">
        <v>402</v>
      </c>
      <c r="U63" s="80" t="s">
        <v>626</v>
      </c>
    </row>
    <row r="64" spans="2:21" ht="18" customHeight="1" x14ac:dyDescent="0.3">
      <c r="B64" s="122"/>
      <c r="C64" s="79" t="s">
        <v>938</v>
      </c>
      <c r="D64" s="79">
        <v>23</v>
      </c>
      <c r="E64" s="79">
        <v>1995</v>
      </c>
      <c r="F64" s="81" t="s">
        <v>830</v>
      </c>
      <c r="G64" s="80" t="s">
        <v>907</v>
      </c>
      <c r="H64" s="80" t="s">
        <v>874</v>
      </c>
      <c r="I64" s="80" t="s">
        <v>843</v>
      </c>
      <c r="J64" s="80" t="s">
        <v>777</v>
      </c>
      <c r="K64" s="80" t="s">
        <v>754</v>
      </c>
      <c r="L64" s="80" t="s">
        <v>633</v>
      </c>
      <c r="M64" s="80" t="s">
        <v>696</v>
      </c>
      <c r="N64" s="80" t="s">
        <v>706</v>
      </c>
      <c r="O64" s="80" t="s">
        <v>578</v>
      </c>
      <c r="P64" s="80" t="s">
        <v>511</v>
      </c>
      <c r="Q64" s="80" t="s">
        <v>740</v>
      </c>
      <c r="R64" s="80" t="s">
        <v>261</v>
      </c>
      <c r="S64" s="80" t="s">
        <v>315</v>
      </c>
      <c r="T64" s="80" t="s">
        <v>401</v>
      </c>
      <c r="U64" s="80" t="s">
        <v>566</v>
      </c>
    </row>
    <row r="65" spans="2:21" ht="18" customHeight="1" x14ac:dyDescent="0.3">
      <c r="B65" s="122"/>
      <c r="C65" s="79" t="s">
        <v>938</v>
      </c>
      <c r="D65" s="79">
        <v>22</v>
      </c>
      <c r="E65" s="79">
        <v>1996</v>
      </c>
      <c r="F65" s="81" t="s">
        <v>833</v>
      </c>
      <c r="G65" s="80" t="s">
        <v>909</v>
      </c>
      <c r="H65" s="80" t="s">
        <v>878</v>
      </c>
      <c r="I65" s="80" t="s">
        <v>847</v>
      </c>
      <c r="J65" s="80" t="s">
        <v>764</v>
      </c>
      <c r="K65" s="80" t="s">
        <v>729</v>
      </c>
      <c r="L65" s="80" t="s">
        <v>689</v>
      </c>
      <c r="M65" s="80" t="s">
        <v>647</v>
      </c>
      <c r="N65" s="80" t="s">
        <v>283</v>
      </c>
      <c r="O65" s="80" t="s">
        <v>293</v>
      </c>
      <c r="P65" s="80" t="s">
        <v>126</v>
      </c>
      <c r="Q65" s="80" t="s">
        <v>516</v>
      </c>
      <c r="R65" s="80" t="s">
        <v>559</v>
      </c>
      <c r="S65" s="80" t="s">
        <v>314</v>
      </c>
      <c r="T65" s="80" t="s">
        <v>400</v>
      </c>
      <c r="U65" s="80" t="s">
        <v>182</v>
      </c>
    </row>
    <row r="66" spans="2:21" ht="18" customHeight="1" x14ac:dyDescent="0.3">
      <c r="B66" s="122"/>
      <c r="C66" s="79" t="s">
        <v>938</v>
      </c>
      <c r="D66" s="79">
        <v>21</v>
      </c>
      <c r="E66" s="79">
        <v>1997</v>
      </c>
      <c r="F66" s="81" t="s">
        <v>837</v>
      </c>
      <c r="G66" s="80" t="s">
        <v>912</v>
      </c>
      <c r="H66" s="80" t="s">
        <v>883</v>
      </c>
      <c r="I66" s="80" t="s">
        <v>845</v>
      </c>
      <c r="J66" s="80" t="s">
        <v>751</v>
      </c>
      <c r="K66" s="80" t="s">
        <v>781</v>
      </c>
      <c r="L66" s="80" t="s">
        <v>688</v>
      </c>
      <c r="M66" s="80" t="s">
        <v>551</v>
      </c>
      <c r="N66" s="80" t="s">
        <v>556</v>
      </c>
      <c r="O66" s="80" t="s">
        <v>430</v>
      </c>
      <c r="P66" s="80" t="s">
        <v>299</v>
      </c>
      <c r="Q66" s="80" t="s">
        <v>515</v>
      </c>
      <c r="R66" s="80" t="s">
        <v>618</v>
      </c>
      <c r="S66" s="80" t="s">
        <v>157</v>
      </c>
      <c r="T66" s="80" t="s">
        <v>495</v>
      </c>
      <c r="U66" s="80" t="s">
        <v>181</v>
      </c>
    </row>
    <row r="67" spans="2:21" ht="18" customHeight="1" x14ac:dyDescent="0.3">
      <c r="B67" s="122"/>
      <c r="C67" s="79" t="s">
        <v>938</v>
      </c>
      <c r="D67" s="79">
        <v>20</v>
      </c>
      <c r="E67" s="79">
        <v>1998</v>
      </c>
      <c r="F67" s="81" t="s">
        <v>839</v>
      </c>
      <c r="G67" s="80" t="s">
        <v>917</v>
      </c>
      <c r="H67" s="80" t="s">
        <v>890</v>
      </c>
      <c r="I67" s="80" t="s">
        <v>850</v>
      </c>
      <c r="J67" s="80" t="s">
        <v>788</v>
      </c>
      <c r="K67" s="80" t="s">
        <v>800</v>
      </c>
      <c r="L67" s="80" t="s">
        <v>701</v>
      </c>
      <c r="M67" s="80" t="s">
        <v>671</v>
      </c>
      <c r="N67" s="80" t="s">
        <v>352</v>
      </c>
      <c r="O67" s="80" t="s">
        <v>228</v>
      </c>
      <c r="P67" s="80" t="s">
        <v>432</v>
      </c>
      <c r="Q67" s="80" t="s">
        <v>631</v>
      </c>
      <c r="R67" s="80" t="s">
        <v>579</v>
      </c>
      <c r="S67" s="80" t="s">
        <v>156</v>
      </c>
      <c r="T67" s="80" t="s">
        <v>494</v>
      </c>
      <c r="U67" s="80" t="s">
        <v>180</v>
      </c>
    </row>
    <row r="68" spans="2:21" ht="18" customHeight="1" x14ac:dyDescent="0.3">
      <c r="B68" s="122"/>
      <c r="C68" s="79" t="s">
        <v>938</v>
      </c>
      <c r="D68" s="79">
        <v>19</v>
      </c>
      <c r="E68" s="79">
        <v>1999</v>
      </c>
      <c r="F68" s="81" t="s">
        <v>840</v>
      </c>
      <c r="G68" s="80" t="s">
        <v>920</v>
      </c>
      <c r="H68" s="80" t="s">
        <v>896</v>
      </c>
      <c r="I68" s="80" t="s">
        <v>855</v>
      </c>
      <c r="J68" s="80" t="s">
        <v>804</v>
      </c>
      <c r="K68" s="80" t="s">
        <v>799</v>
      </c>
      <c r="L68" s="80" t="s">
        <v>716</v>
      </c>
      <c r="M68" s="80" t="s">
        <v>635</v>
      </c>
      <c r="N68" s="80" t="s">
        <v>351</v>
      </c>
      <c r="O68" s="80" t="s">
        <v>361</v>
      </c>
      <c r="P68" s="80" t="s">
        <v>367</v>
      </c>
      <c r="Q68" s="80" t="s">
        <v>466</v>
      </c>
      <c r="R68" s="80" t="s">
        <v>304</v>
      </c>
      <c r="S68" s="80" t="s">
        <v>155</v>
      </c>
      <c r="T68" s="80" t="s">
        <v>678</v>
      </c>
      <c r="U68" s="80" t="s">
        <v>179</v>
      </c>
    </row>
    <row r="69" spans="2:21" ht="18" customHeight="1" x14ac:dyDescent="0.3">
      <c r="B69" s="122"/>
      <c r="C69" s="79" t="s">
        <v>938</v>
      </c>
      <c r="D69" s="79">
        <v>18</v>
      </c>
      <c r="E69" s="79">
        <v>2000</v>
      </c>
      <c r="F69" s="81" t="s">
        <v>844</v>
      </c>
      <c r="G69" s="80" t="s">
        <v>922</v>
      </c>
      <c r="H69" s="80" t="s">
        <v>904</v>
      </c>
      <c r="I69" s="80" t="s">
        <v>865</v>
      </c>
      <c r="J69" s="80" t="s">
        <v>812</v>
      </c>
      <c r="K69" s="80" t="s">
        <v>766</v>
      </c>
      <c r="L69" s="80" t="s">
        <v>786</v>
      </c>
      <c r="M69" s="80" t="s">
        <v>611</v>
      </c>
      <c r="N69" s="80" t="s">
        <v>573</v>
      </c>
      <c r="O69" s="80" t="s">
        <v>114</v>
      </c>
      <c r="P69" s="80" t="s">
        <v>366</v>
      </c>
      <c r="Q69" s="80" t="s">
        <v>373</v>
      </c>
      <c r="R69" s="80" t="s">
        <v>436</v>
      </c>
      <c r="S69" s="80" t="s">
        <v>622</v>
      </c>
      <c r="T69" s="80" t="s">
        <v>318</v>
      </c>
      <c r="U69" s="80" t="s">
        <v>178</v>
      </c>
    </row>
    <row r="70" spans="2:21" ht="18" customHeight="1" x14ac:dyDescent="0.3">
      <c r="B70" s="122"/>
      <c r="C70" s="79" t="s">
        <v>938</v>
      </c>
      <c r="D70" s="79">
        <v>17</v>
      </c>
      <c r="E70" s="79">
        <v>2001</v>
      </c>
      <c r="F70" s="81" t="s">
        <v>913</v>
      </c>
      <c r="G70" s="80" t="s">
        <v>925</v>
      </c>
      <c r="H70" s="80" t="s">
        <v>882</v>
      </c>
      <c r="I70" s="80" t="s">
        <v>864</v>
      </c>
      <c r="J70" s="80" t="s">
        <v>797</v>
      </c>
      <c r="K70" s="80" t="s">
        <v>748</v>
      </c>
      <c r="L70" s="80" t="s">
        <v>785</v>
      </c>
      <c r="M70" s="80" t="s">
        <v>692</v>
      </c>
      <c r="N70" s="80" t="s">
        <v>480</v>
      </c>
      <c r="O70" s="80" t="s">
        <v>113</v>
      </c>
      <c r="P70" s="80" t="s">
        <v>121</v>
      </c>
      <c r="Q70" s="80" t="s">
        <v>372</v>
      </c>
      <c r="R70" s="80" t="s">
        <v>435</v>
      </c>
      <c r="S70" s="80" t="s">
        <v>621</v>
      </c>
      <c r="T70" s="80" t="s">
        <v>317</v>
      </c>
      <c r="U70" s="80" t="s">
        <v>177</v>
      </c>
    </row>
    <row r="71" spans="2:21" ht="18" customHeight="1" x14ac:dyDescent="0.3">
      <c r="B71" s="122"/>
      <c r="C71" s="79" t="s">
        <v>938</v>
      </c>
      <c r="D71" s="79">
        <v>16</v>
      </c>
      <c r="E71" s="79">
        <v>2002</v>
      </c>
      <c r="F71" s="81" t="s">
        <v>918</v>
      </c>
      <c r="G71" s="80" t="s">
        <v>927</v>
      </c>
      <c r="H71" s="80" t="s">
        <v>901</v>
      </c>
      <c r="I71" s="80" t="s">
        <v>866</v>
      </c>
      <c r="J71" s="80" t="s">
        <v>808</v>
      </c>
      <c r="K71" s="80" t="s">
        <v>743</v>
      </c>
      <c r="L71" s="80" t="s">
        <v>772</v>
      </c>
      <c r="M71" s="80" t="s">
        <v>643</v>
      </c>
      <c r="N71" s="80" t="s">
        <v>479</v>
      </c>
      <c r="O71" s="80" t="s">
        <v>288</v>
      </c>
      <c r="P71" s="80" t="s">
        <v>120</v>
      </c>
      <c r="Q71" s="80" t="s">
        <v>612</v>
      </c>
      <c r="R71" s="80" t="s">
        <v>434</v>
      </c>
      <c r="S71" s="80" t="s">
        <v>620</v>
      </c>
      <c r="T71" s="80" t="s">
        <v>442</v>
      </c>
      <c r="U71" s="80" t="s">
        <v>176</v>
      </c>
    </row>
    <row r="72" spans="2:21" ht="18" customHeight="1" x14ac:dyDescent="0.3">
      <c r="B72" s="122"/>
      <c r="C72" s="79" t="s">
        <v>938</v>
      </c>
      <c r="D72" s="79">
        <v>15</v>
      </c>
      <c r="E72" s="79">
        <v>2003</v>
      </c>
      <c r="F72" s="81" t="s">
        <v>921</v>
      </c>
      <c r="G72" s="80" t="s">
        <v>930</v>
      </c>
      <c r="H72" s="80" t="s">
        <v>887</v>
      </c>
      <c r="I72" s="80" t="s">
        <v>868</v>
      </c>
      <c r="J72" s="80" t="s">
        <v>815</v>
      </c>
      <c r="K72" s="80" t="s">
        <v>805</v>
      </c>
      <c r="L72" s="80" t="s">
        <v>757</v>
      </c>
      <c r="M72" s="80" t="s">
        <v>642</v>
      </c>
      <c r="N72" s="80" t="s">
        <v>595</v>
      </c>
      <c r="O72" s="80" t="s">
        <v>287</v>
      </c>
      <c r="P72" s="80" t="s">
        <v>119</v>
      </c>
      <c r="Q72" s="80" t="s">
        <v>514</v>
      </c>
      <c r="R72" s="80" t="s">
        <v>468</v>
      </c>
      <c r="S72" s="80" t="s">
        <v>674</v>
      </c>
      <c r="T72" s="80" t="s">
        <v>441</v>
      </c>
      <c r="U72" s="80" t="s">
        <v>175</v>
      </c>
    </row>
    <row r="73" spans="2:21" ht="18" customHeight="1" x14ac:dyDescent="0.3">
      <c r="B73" s="122"/>
      <c r="C73" s="79" t="s">
        <v>938</v>
      </c>
      <c r="D73" s="79">
        <v>14</v>
      </c>
      <c r="E73" s="79">
        <v>2004</v>
      </c>
      <c r="F73" s="81" t="s">
        <v>923</v>
      </c>
      <c r="G73" s="80" t="s">
        <v>929</v>
      </c>
      <c r="H73" s="80" t="s">
        <v>891</v>
      </c>
      <c r="I73" s="80" t="s">
        <v>872</v>
      </c>
      <c r="J73" s="80" t="s">
        <v>814</v>
      </c>
      <c r="K73" s="80" t="s">
        <v>776</v>
      </c>
      <c r="L73" s="80" t="s">
        <v>756</v>
      </c>
      <c r="M73" s="80" t="s">
        <v>722</v>
      </c>
      <c r="N73" s="80" t="s">
        <v>672</v>
      </c>
      <c r="O73" s="80" t="s">
        <v>225</v>
      </c>
      <c r="P73" s="80" t="s">
        <v>297</v>
      </c>
      <c r="Q73" s="80" t="s">
        <v>513</v>
      </c>
      <c r="R73" s="80" t="s">
        <v>380</v>
      </c>
      <c r="S73" s="80" t="s">
        <v>582</v>
      </c>
      <c r="T73" s="80" t="s">
        <v>440</v>
      </c>
      <c r="U73" s="80" t="s">
        <v>268</v>
      </c>
    </row>
    <row r="74" spans="2:21" ht="18" customHeight="1" x14ac:dyDescent="0.3">
      <c r="B74" s="122"/>
      <c r="C74" s="79" t="s">
        <v>938</v>
      </c>
      <c r="D74" s="79">
        <v>13</v>
      </c>
      <c r="E74" s="79">
        <v>2005</v>
      </c>
      <c r="F74" s="81" t="s">
        <v>924</v>
      </c>
      <c r="G74" s="80" t="s">
        <v>931</v>
      </c>
      <c r="H74" s="80" t="s">
        <v>907</v>
      </c>
      <c r="I74" s="80" t="s">
        <v>874</v>
      </c>
      <c r="J74" s="80" t="s">
        <v>831</v>
      </c>
      <c r="K74" s="80" t="s">
        <v>775</v>
      </c>
      <c r="L74" s="80" t="s">
        <v>721</v>
      </c>
      <c r="M74" s="80" t="s">
        <v>666</v>
      </c>
      <c r="N74" s="80" t="s">
        <v>509</v>
      </c>
      <c r="O74" s="80" t="s">
        <v>224</v>
      </c>
      <c r="P74" s="80" t="s">
        <v>296</v>
      </c>
      <c r="Q74" s="80" t="s">
        <v>129</v>
      </c>
      <c r="R74" s="80" t="s">
        <v>379</v>
      </c>
      <c r="S74" s="80" t="s">
        <v>150</v>
      </c>
      <c r="T74" s="80" t="s">
        <v>394</v>
      </c>
      <c r="U74" s="80" t="s">
        <v>403</v>
      </c>
    </row>
    <row r="75" spans="2:21" ht="18" customHeight="1" x14ac:dyDescent="0.3">
      <c r="B75" s="122"/>
      <c r="C75" s="79" t="s">
        <v>938</v>
      </c>
      <c r="D75" s="79">
        <v>12</v>
      </c>
      <c r="E75" s="79">
        <v>2006</v>
      </c>
      <c r="F75" s="81" t="s">
        <v>926</v>
      </c>
      <c r="G75" s="80" t="s">
        <v>936</v>
      </c>
      <c r="H75" s="80" t="s">
        <v>906</v>
      </c>
      <c r="I75" s="80" t="s">
        <v>873</v>
      </c>
      <c r="J75" s="80" t="s">
        <v>842</v>
      </c>
      <c r="K75" s="80" t="s">
        <v>791</v>
      </c>
      <c r="L75" s="80" t="s">
        <v>724</v>
      </c>
      <c r="M75" s="80" t="s">
        <v>633</v>
      </c>
      <c r="N75" s="80" t="s">
        <v>530</v>
      </c>
      <c r="O75" s="80" t="s">
        <v>223</v>
      </c>
      <c r="P75" s="80" t="s">
        <v>295</v>
      </c>
      <c r="Q75" s="80" t="s">
        <v>128</v>
      </c>
      <c r="R75" s="80" t="s">
        <v>378</v>
      </c>
      <c r="S75" s="80" t="s">
        <v>149</v>
      </c>
      <c r="T75" s="80" t="s">
        <v>393</v>
      </c>
      <c r="U75" s="80" t="s">
        <v>658</v>
      </c>
    </row>
    <row r="76" spans="2:21" ht="18" customHeight="1" x14ac:dyDescent="0.3">
      <c r="B76" s="122"/>
      <c r="C76" s="79" t="s">
        <v>938</v>
      </c>
      <c r="D76" s="79">
        <v>11</v>
      </c>
      <c r="E76" s="79">
        <v>2007</v>
      </c>
      <c r="F76" s="81" t="s">
        <v>928</v>
      </c>
      <c r="G76" s="80" t="s">
        <v>935</v>
      </c>
      <c r="H76" s="80" t="s">
        <v>908</v>
      </c>
      <c r="I76" s="80" t="s">
        <v>877</v>
      </c>
      <c r="J76" s="80" t="s">
        <v>841</v>
      </c>
      <c r="K76" s="80" t="s">
        <v>790</v>
      </c>
      <c r="L76" s="80" t="s">
        <v>729</v>
      </c>
      <c r="M76" s="80" t="s">
        <v>682</v>
      </c>
      <c r="N76" s="80" t="s">
        <v>538</v>
      </c>
      <c r="O76" s="80" t="s">
        <v>354</v>
      </c>
      <c r="P76" s="80" t="s">
        <v>231</v>
      </c>
      <c r="Q76" s="80" t="s">
        <v>127</v>
      </c>
      <c r="R76" s="80" t="s">
        <v>740</v>
      </c>
      <c r="S76" s="80" t="s">
        <v>148</v>
      </c>
      <c r="T76" s="80" t="s">
        <v>392</v>
      </c>
      <c r="U76" s="80" t="s">
        <v>561</v>
      </c>
    </row>
    <row r="77" spans="2:21" ht="18" customHeight="1" x14ac:dyDescent="0.3">
      <c r="B77" s="122"/>
      <c r="C77" s="79" t="s">
        <v>938</v>
      </c>
      <c r="D77" s="79">
        <v>10</v>
      </c>
      <c r="E77" s="79">
        <v>2008</v>
      </c>
      <c r="F77" s="81" t="s">
        <v>110</v>
      </c>
      <c r="G77" s="80" t="s">
        <v>937</v>
      </c>
      <c r="H77" s="80" t="s">
        <v>911</v>
      </c>
      <c r="I77" s="80" t="s">
        <v>876</v>
      </c>
      <c r="J77" s="80" t="s">
        <v>849</v>
      </c>
      <c r="K77" s="80" t="s">
        <v>797</v>
      </c>
      <c r="L77" s="80" t="s">
        <v>781</v>
      </c>
      <c r="M77" s="80" t="s">
        <v>681</v>
      </c>
      <c r="N77" s="80" t="s">
        <v>570</v>
      </c>
      <c r="O77" s="80" t="s">
        <v>353</v>
      </c>
      <c r="P77" s="80" t="s">
        <v>230</v>
      </c>
      <c r="Q77" s="80" t="s">
        <v>126</v>
      </c>
      <c r="R77" s="80" t="s">
        <v>614</v>
      </c>
      <c r="S77" s="80" t="s">
        <v>147</v>
      </c>
      <c r="T77" s="80" t="s">
        <v>391</v>
      </c>
      <c r="U77" s="80" t="s">
        <v>496</v>
      </c>
    </row>
    <row r="78" spans="2:21" ht="18" customHeight="1" x14ac:dyDescent="0.3">
      <c r="B78" s="122"/>
      <c r="C78" s="79" t="s">
        <v>938</v>
      </c>
      <c r="D78" s="79">
        <v>9</v>
      </c>
      <c r="E78" s="79">
        <v>2009</v>
      </c>
      <c r="F78" s="81" t="s">
        <v>825</v>
      </c>
      <c r="G78" s="80" t="s">
        <v>939</v>
      </c>
      <c r="H78" s="80" t="s">
        <v>910</v>
      </c>
      <c r="I78" s="80" t="s">
        <v>880</v>
      </c>
      <c r="J78" s="80" t="s">
        <v>848</v>
      </c>
      <c r="K78" s="80" t="s">
        <v>808</v>
      </c>
      <c r="L78" s="80" t="s">
        <v>780</v>
      </c>
      <c r="M78" s="80" t="s">
        <v>687</v>
      </c>
      <c r="N78" s="80" t="s">
        <v>694</v>
      </c>
      <c r="O78" s="80" t="s">
        <v>539</v>
      </c>
      <c r="P78" s="80" t="s">
        <v>229</v>
      </c>
      <c r="Q78" s="80" t="s">
        <v>299</v>
      </c>
      <c r="R78" s="80" t="s">
        <v>613</v>
      </c>
      <c r="S78" s="80" t="s">
        <v>146</v>
      </c>
      <c r="T78" s="80" t="s">
        <v>390</v>
      </c>
      <c r="U78" s="80" t="s">
        <v>400</v>
      </c>
    </row>
    <row r="79" spans="2:21" ht="18" customHeight="1" x14ac:dyDescent="0.3">
      <c r="B79" s="122"/>
      <c r="C79" s="79" t="s">
        <v>938</v>
      </c>
      <c r="D79" s="79">
        <v>8</v>
      </c>
      <c r="E79" s="79">
        <v>2010</v>
      </c>
      <c r="F79" s="81" t="s">
        <v>846</v>
      </c>
      <c r="G79" s="80" t="s">
        <v>940</v>
      </c>
      <c r="H79" s="80" t="s">
        <v>916</v>
      </c>
      <c r="I79" s="80" t="s">
        <v>879</v>
      </c>
      <c r="J79" s="80" t="s">
        <v>852</v>
      </c>
      <c r="K79" s="80" t="s">
        <v>807</v>
      </c>
      <c r="L79" s="80" t="s">
        <v>779</v>
      </c>
      <c r="M79" s="80" t="s">
        <v>686</v>
      </c>
      <c r="N79" s="80" t="s">
        <v>693</v>
      </c>
      <c r="O79" s="80" t="s">
        <v>575</v>
      </c>
      <c r="P79" s="80" t="s">
        <v>228</v>
      </c>
      <c r="Q79" s="80" t="s">
        <v>240</v>
      </c>
      <c r="R79" s="80" t="s">
        <v>136</v>
      </c>
      <c r="S79" s="80" t="s">
        <v>306</v>
      </c>
      <c r="T79" s="80" t="s">
        <v>157</v>
      </c>
      <c r="U79" s="80" t="s">
        <v>399</v>
      </c>
    </row>
    <row r="80" spans="2:21" ht="18" customHeight="1" x14ac:dyDescent="0.3">
      <c r="B80" s="122"/>
      <c r="C80" s="79" t="s">
        <v>938</v>
      </c>
      <c r="D80" s="79">
        <v>7</v>
      </c>
      <c r="E80" s="79">
        <v>2011</v>
      </c>
      <c r="F80" s="81" t="s">
        <v>856</v>
      </c>
      <c r="G80" s="80" t="s">
        <v>941</v>
      </c>
      <c r="H80" s="80" t="s">
        <v>915</v>
      </c>
      <c r="I80" s="80" t="s">
        <v>885</v>
      </c>
      <c r="J80" s="80" t="s">
        <v>858</v>
      </c>
      <c r="K80" s="80" t="s">
        <v>827</v>
      </c>
      <c r="L80" s="80" t="s">
        <v>778</v>
      </c>
      <c r="M80" s="80" t="s">
        <v>685</v>
      </c>
      <c r="N80" s="80" t="s">
        <v>646</v>
      </c>
      <c r="O80" s="80" t="s">
        <v>574</v>
      </c>
      <c r="P80" s="80" t="s">
        <v>361</v>
      </c>
      <c r="Q80" s="80" t="s">
        <v>239</v>
      </c>
      <c r="R80" s="80" t="s">
        <v>135</v>
      </c>
      <c r="S80" s="80" t="s">
        <v>305</v>
      </c>
      <c r="T80" s="80" t="s">
        <v>156</v>
      </c>
      <c r="U80" s="80" t="s">
        <v>560</v>
      </c>
    </row>
    <row r="81" spans="2:21" ht="18" customHeight="1" x14ac:dyDescent="0.3">
      <c r="B81" s="122"/>
      <c r="C81" s="79" t="s">
        <v>938</v>
      </c>
      <c r="D81" s="79">
        <v>6</v>
      </c>
      <c r="E81" s="79">
        <v>2012</v>
      </c>
      <c r="F81" s="81" t="s">
        <v>860</v>
      </c>
      <c r="G81" s="80" t="s">
        <v>942</v>
      </c>
      <c r="H81" s="80" t="s">
        <v>914</v>
      </c>
      <c r="I81" s="80" t="s">
        <v>884</v>
      </c>
      <c r="J81" s="80" t="s">
        <v>870</v>
      </c>
      <c r="K81" s="80" t="s">
        <v>836</v>
      </c>
      <c r="L81" s="80" t="s">
        <v>798</v>
      </c>
      <c r="M81" s="80" t="s">
        <v>699</v>
      </c>
      <c r="N81" s="80" t="s">
        <v>645</v>
      </c>
      <c r="O81" s="80" t="s">
        <v>573</v>
      </c>
      <c r="P81" s="80" t="s">
        <v>360</v>
      </c>
      <c r="Q81" s="80" t="s">
        <v>238</v>
      </c>
      <c r="R81" s="80" t="s">
        <v>134</v>
      </c>
      <c r="S81" s="80" t="s">
        <v>437</v>
      </c>
      <c r="T81" s="80" t="s">
        <v>155</v>
      </c>
      <c r="U81" s="80" t="s">
        <v>167</v>
      </c>
    </row>
    <row r="82" spans="2:21" ht="18" customHeight="1" x14ac:dyDescent="0.3">
      <c r="B82" s="122"/>
      <c r="C82" s="79" t="s">
        <v>938</v>
      </c>
      <c r="D82" s="79">
        <v>5</v>
      </c>
      <c r="E82" s="79">
        <v>2013</v>
      </c>
      <c r="F82" s="81" t="s">
        <v>861</v>
      </c>
      <c r="G82" s="80" t="s">
        <v>943</v>
      </c>
      <c r="H82" s="80" t="s">
        <v>919</v>
      </c>
      <c r="I82" s="80" t="s">
        <v>893</v>
      </c>
      <c r="J82" s="80" t="s">
        <v>869</v>
      </c>
      <c r="K82" s="80" t="s">
        <v>835</v>
      </c>
      <c r="L82" s="80" t="s">
        <v>765</v>
      </c>
      <c r="M82" s="80" t="s">
        <v>759</v>
      </c>
      <c r="N82" s="80" t="s">
        <v>644</v>
      </c>
      <c r="O82" s="80" t="s">
        <v>697</v>
      </c>
      <c r="P82" s="80" t="s">
        <v>359</v>
      </c>
      <c r="Q82" s="80" t="s">
        <v>237</v>
      </c>
      <c r="R82" s="80" t="s">
        <v>133</v>
      </c>
      <c r="S82" s="80" t="s">
        <v>436</v>
      </c>
      <c r="T82" s="80" t="s">
        <v>154</v>
      </c>
      <c r="U82" s="80" t="s">
        <v>166</v>
      </c>
    </row>
    <row r="83" spans="2:21" ht="18" customHeight="1" x14ac:dyDescent="0.3">
      <c r="B83" s="122"/>
      <c r="C83" s="79" t="s">
        <v>938</v>
      </c>
      <c r="D83" s="79">
        <v>4</v>
      </c>
      <c r="E83" s="79">
        <v>2014</v>
      </c>
      <c r="F83" s="81" t="s">
        <v>899</v>
      </c>
      <c r="G83" s="80" t="s">
        <v>944</v>
      </c>
      <c r="H83" s="80" t="s">
        <v>933</v>
      </c>
      <c r="I83" s="80" t="s">
        <v>892</v>
      </c>
      <c r="J83" s="80" t="s">
        <v>868</v>
      </c>
      <c r="K83" s="80" t="s">
        <v>834</v>
      </c>
      <c r="L83" s="80" t="s">
        <v>764</v>
      </c>
      <c r="M83" s="80" t="s">
        <v>758</v>
      </c>
      <c r="N83" s="80" t="s">
        <v>643</v>
      </c>
      <c r="O83" s="80" t="s">
        <v>704</v>
      </c>
      <c r="P83" s="80" t="s">
        <v>358</v>
      </c>
      <c r="Q83" s="80" t="s">
        <v>236</v>
      </c>
      <c r="R83" s="80" t="s">
        <v>132</v>
      </c>
      <c r="S83" s="80" t="s">
        <v>435</v>
      </c>
      <c r="T83" s="80" t="s">
        <v>438</v>
      </c>
      <c r="U83" s="80" t="s">
        <v>165</v>
      </c>
    </row>
    <row r="84" spans="2:21" ht="18" customHeight="1" x14ac:dyDescent="0.3">
      <c r="B84" s="122"/>
      <c r="C84" s="79" t="s">
        <v>938</v>
      </c>
      <c r="D84" s="79">
        <v>3</v>
      </c>
      <c r="E84" s="79">
        <v>2015</v>
      </c>
      <c r="F84" s="81" t="s">
        <v>900</v>
      </c>
      <c r="G84" s="80" t="s">
        <v>945</v>
      </c>
      <c r="H84" s="80" t="s">
        <v>932</v>
      </c>
      <c r="I84" s="80" t="s">
        <v>891</v>
      </c>
      <c r="J84" s="80" t="s">
        <v>867</v>
      </c>
      <c r="K84" s="80" t="s">
        <v>845</v>
      </c>
      <c r="L84" s="80" t="s">
        <v>763</v>
      </c>
      <c r="M84" s="80" t="s">
        <v>757</v>
      </c>
      <c r="N84" s="80" t="s">
        <v>642</v>
      </c>
      <c r="O84" s="80" t="s">
        <v>703</v>
      </c>
      <c r="P84" s="80" t="s">
        <v>357</v>
      </c>
      <c r="Q84" s="80" t="s">
        <v>235</v>
      </c>
      <c r="R84" s="80" t="s">
        <v>612</v>
      </c>
      <c r="S84" s="80" t="s">
        <v>256</v>
      </c>
      <c r="T84" s="80" t="s">
        <v>469</v>
      </c>
      <c r="U84" s="80" t="s">
        <v>398</v>
      </c>
    </row>
    <row r="85" spans="2:21" ht="18" customHeight="1" x14ac:dyDescent="0.3">
      <c r="B85" s="122"/>
      <c r="C85" s="79" t="s">
        <v>938</v>
      </c>
      <c r="D85" s="79">
        <v>2</v>
      </c>
      <c r="E85" s="79">
        <v>2016</v>
      </c>
      <c r="F85" s="81" t="s">
        <v>902</v>
      </c>
      <c r="G85" s="80" t="s">
        <v>946</v>
      </c>
      <c r="H85" s="80" t="s">
        <v>931</v>
      </c>
      <c r="I85" s="80" t="s">
        <v>895</v>
      </c>
      <c r="J85" s="80" t="s">
        <v>871</v>
      </c>
      <c r="K85" s="80" t="s">
        <v>854</v>
      </c>
      <c r="L85" s="80" t="s">
        <v>762</v>
      </c>
      <c r="M85" s="80" t="s">
        <v>756</v>
      </c>
      <c r="N85" s="80" t="s">
        <v>629</v>
      </c>
      <c r="O85" s="80" t="s">
        <v>650</v>
      </c>
      <c r="P85" s="80" t="s">
        <v>540</v>
      </c>
      <c r="Q85" s="80" t="s">
        <v>234</v>
      </c>
      <c r="R85" s="80" t="s">
        <v>514</v>
      </c>
      <c r="S85" s="80" t="s">
        <v>255</v>
      </c>
      <c r="T85" s="80" t="s">
        <v>264</v>
      </c>
      <c r="U85" s="80" t="s">
        <v>397</v>
      </c>
    </row>
    <row r="86" spans="2:21" ht="18" customHeight="1" x14ac:dyDescent="0.3">
      <c r="B86" s="123"/>
      <c r="C86" s="79" t="s">
        <v>938</v>
      </c>
      <c r="D86" s="79">
        <v>1</v>
      </c>
      <c r="E86" s="79">
        <v>2017</v>
      </c>
      <c r="F86" s="81" t="s">
        <v>938</v>
      </c>
      <c r="G86" s="80" t="s">
        <v>947</v>
      </c>
      <c r="H86" s="80" t="s">
        <v>934</v>
      </c>
      <c r="I86" s="80" t="s">
        <v>894</v>
      </c>
      <c r="J86" s="80" t="s">
        <v>889</v>
      </c>
      <c r="K86" s="80" t="s">
        <v>853</v>
      </c>
      <c r="L86" s="80" t="s">
        <v>761</v>
      </c>
      <c r="M86" s="80" t="s">
        <v>755</v>
      </c>
      <c r="N86" s="80" t="s">
        <v>628</v>
      </c>
      <c r="O86" s="80" t="s">
        <v>649</v>
      </c>
      <c r="P86" s="80" t="s">
        <v>356</v>
      </c>
      <c r="Q86" s="80" t="s">
        <v>297</v>
      </c>
      <c r="R86" s="80" t="s">
        <v>513</v>
      </c>
      <c r="S86" s="80" t="s">
        <v>254</v>
      </c>
      <c r="T86" s="80" t="s">
        <v>263</v>
      </c>
      <c r="U86" s="80" t="s">
        <v>441</v>
      </c>
    </row>
    <row r="87" spans="2:21" ht="0" hidden="1" customHeight="1" x14ac:dyDescent="0.3"/>
  </sheetData>
  <sheetProtection algorithmName="SHA-512" hashValue="3+YJxTkX8ndIneIK0/iwYxKRQA14Jgcr0UhgcXXU4D6u0Wr/B64yhnNm1hOWYyBnJO+ODL7W/CXETpyVsyD5Fw==" saltValue="x/dAhSvFSA1g5+TvKjiwSQ==" spinCount="100000" sheet="1" objects="1" scenarios="1" selectLockedCells="1" selectUnlockedCells="1"/>
  <mergeCells count="6">
    <mergeCell ref="B7:B86"/>
    <mergeCell ref="A1:C1"/>
    <mergeCell ref="D1:E1"/>
    <mergeCell ref="B2:G2"/>
    <mergeCell ref="B3:G3"/>
    <mergeCell ref="G5:U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491D7-C3B7-46EC-ADA1-E508A5031C70}">
  <sheetPr codeName="Blad7">
    <tabColor theme="1"/>
  </sheetPr>
  <dimension ref="A1:H538"/>
  <sheetViews>
    <sheetView topLeftCell="A267" workbookViewId="0">
      <selection activeCell="J8" sqref="J8"/>
    </sheetView>
  </sheetViews>
  <sheetFormatPr defaultRowHeight="14.4" x14ac:dyDescent="0.3"/>
  <cols>
    <col min="1" max="1" width="18.33203125" customWidth="1"/>
    <col min="2" max="2" width="16" customWidth="1"/>
    <col min="3" max="3" width="13.33203125" bestFit="1" customWidth="1"/>
    <col min="6" max="6" width="22.44140625" bestFit="1" customWidth="1"/>
  </cols>
  <sheetData>
    <row r="1" spans="1:8" x14ac:dyDescent="0.3">
      <c r="A1" s="86" t="s">
        <v>953</v>
      </c>
      <c r="B1" s="87" t="s">
        <v>954</v>
      </c>
      <c r="C1" s="88" t="s">
        <v>955</v>
      </c>
      <c r="D1" s="89" t="s">
        <v>956</v>
      </c>
      <c r="F1" s="94" t="s">
        <v>957</v>
      </c>
      <c r="G1" s="94">
        <v>33.35</v>
      </c>
      <c r="H1" s="95">
        <f>(-30+G1)*0.01</f>
        <v>3.3500000000000016E-2</v>
      </c>
    </row>
    <row r="2" spans="1:8" x14ac:dyDescent="0.3">
      <c r="A2" s="90">
        <v>1600</v>
      </c>
      <c r="B2" s="91">
        <v>0</v>
      </c>
      <c r="C2" s="92">
        <v>19200</v>
      </c>
      <c r="D2" s="93">
        <v>0</v>
      </c>
      <c r="F2" s="94" t="s">
        <v>958</v>
      </c>
      <c r="G2" s="94">
        <v>32.840000000000003</v>
      </c>
      <c r="H2" s="95">
        <f t="shared" ref="H2:H65" si="0">(-30+G2)*0.01</f>
        <v>2.8400000000000036E-2</v>
      </c>
    </row>
    <row r="3" spans="1:8" x14ac:dyDescent="0.3">
      <c r="A3" s="90">
        <v>1700</v>
      </c>
      <c r="B3" s="91">
        <v>117</v>
      </c>
      <c r="C3" s="92">
        <v>20400</v>
      </c>
      <c r="D3" s="93">
        <v>6.88235294117647E-2</v>
      </c>
      <c r="F3" s="94" t="s">
        <v>959</v>
      </c>
      <c r="G3" s="94">
        <v>33.42</v>
      </c>
      <c r="H3" s="95">
        <f t="shared" si="0"/>
        <v>3.4200000000000015E-2</v>
      </c>
    </row>
    <row r="4" spans="1:8" x14ac:dyDescent="0.3">
      <c r="A4" s="90">
        <v>1800</v>
      </c>
      <c r="B4" s="91">
        <v>127</v>
      </c>
      <c r="C4" s="92">
        <v>21600</v>
      </c>
      <c r="D4" s="93">
        <v>7.0555555555555552E-2</v>
      </c>
      <c r="F4" s="94" t="s">
        <v>960</v>
      </c>
      <c r="G4" s="94">
        <v>33.35</v>
      </c>
      <c r="H4" s="95">
        <f t="shared" si="0"/>
        <v>3.3500000000000016E-2</v>
      </c>
    </row>
    <row r="5" spans="1:8" x14ac:dyDescent="0.3">
      <c r="A5" s="90">
        <v>1900</v>
      </c>
      <c r="B5" s="91">
        <v>136</v>
      </c>
      <c r="C5" s="92">
        <v>22800</v>
      </c>
      <c r="D5" s="93">
        <v>7.1578947368421048E-2</v>
      </c>
      <c r="F5" s="94" t="s">
        <v>961</v>
      </c>
      <c r="G5" s="94">
        <v>33.29</v>
      </c>
      <c r="H5" s="95">
        <f t="shared" si="0"/>
        <v>3.2899999999999992E-2</v>
      </c>
    </row>
    <row r="6" spans="1:8" x14ac:dyDescent="0.3">
      <c r="A6" s="90">
        <v>2000</v>
      </c>
      <c r="B6" s="91">
        <v>146</v>
      </c>
      <c r="C6" s="92">
        <v>24000</v>
      </c>
      <c r="D6" s="93">
        <v>7.2999999999999995E-2</v>
      </c>
      <c r="F6" s="94" t="s">
        <v>962</v>
      </c>
      <c r="G6" s="94">
        <v>34.840000000000003</v>
      </c>
      <c r="H6" s="95">
        <f t="shared" si="0"/>
        <v>4.8400000000000033E-2</v>
      </c>
    </row>
    <row r="7" spans="1:8" x14ac:dyDescent="0.3">
      <c r="A7" s="90">
        <v>2100</v>
      </c>
      <c r="B7" s="91">
        <v>155</v>
      </c>
      <c r="C7" s="92">
        <v>25200</v>
      </c>
      <c r="D7" s="93">
        <v>7.3809523809523811E-2</v>
      </c>
      <c r="F7" s="94" t="s">
        <v>963</v>
      </c>
      <c r="G7" s="94">
        <v>34.14</v>
      </c>
      <c r="H7" s="95">
        <f t="shared" si="0"/>
        <v>4.1400000000000006E-2</v>
      </c>
    </row>
    <row r="8" spans="1:8" x14ac:dyDescent="0.3">
      <c r="A8" s="90">
        <v>2200</v>
      </c>
      <c r="B8" s="91">
        <v>156</v>
      </c>
      <c r="C8" s="92">
        <v>26400</v>
      </c>
      <c r="D8" s="93">
        <v>7.0909090909090908E-2</v>
      </c>
      <c r="F8" s="94" t="s">
        <v>964</v>
      </c>
      <c r="G8" s="94">
        <v>32.700000000000003</v>
      </c>
      <c r="H8" s="95">
        <f t="shared" si="0"/>
        <v>2.7000000000000027E-2</v>
      </c>
    </row>
    <row r="9" spans="1:8" x14ac:dyDescent="0.3">
      <c r="A9" s="90">
        <v>2300</v>
      </c>
      <c r="B9" s="91">
        <v>166</v>
      </c>
      <c r="C9" s="92">
        <v>27600</v>
      </c>
      <c r="D9" s="93">
        <v>7.2173913043478255E-2</v>
      </c>
      <c r="F9" s="94" t="s">
        <v>965</v>
      </c>
      <c r="G9" s="94">
        <v>33.5</v>
      </c>
      <c r="H9" s="95">
        <f t="shared" si="0"/>
        <v>3.5000000000000003E-2</v>
      </c>
    </row>
    <row r="10" spans="1:8" x14ac:dyDescent="0.3">
      <c r="A10" s="90">
        <v>2400</v>
      </c>
      <c r="B10" s="91">
        <v>175</v>
      </c>
      <c r="C10" s="92">
        <v>28800</v>
      </c>
      <c r="D10" s="93">
        <v>7.2916666666666671E-2</v>
      </c>
      <c r="F10" s="94" t="s">
        <v>966</v>
      </c>
      <c r="G10" s="94">
        <v>33.6</v>
      </c>
      <c r="H10" s="95">
        <f t="shared" si="0"/>
        <v>3.6000000000000018E-2</v>
      </c>
    </row>
    <row r="11" spans="1:8" x14ac:dyDescent="0.3">
      <c r="A11" s="90">
        <v>2500</v>
      </c>
      <c r="B11" s="91">
        <v>185</v>
      </c>
      <c r="C11" s="92">
        <v>30000</v>
      </c>
      <c r="D11" s="93">
        <v>7.3999999999999996E-2</v>
      </c>
      <c r="F11" s="94" t="s">
        <v>967</v>
      </c>
      <c r="G11" s="94">
        <v>34.4</v>
      </c>
      <c r="H11" s="95">
        <f t="shared" si="0"/>
        <v>4.3999999999999984E-2</v>
      </c>
    </row>
    <row r="12" spans="1:8" x14ac:dyDescent="0.3">
      <c r="A12" s="90">
        <v>2600</v>
      </c>
      <c r="B12" s="91">
        <v>194</v>
      </c>
      <c r="C12" s="92">
        <v>31200</v>
      </c>
      <c r="D12" s="93">
        <v>7.4615384615384611E-2</v>
      </c>
      <c r="F12" s="94" t="s">
        <v>968</v>
      </c>
      <c r="G12" s="94">
        <v>33.72</v>
      </c>
      <c r="H12" s="95">
        <f t="shared" si="0"/>
        <v>3.719999999999999E-2</v>
      </c>
    </row>
    <row r="13" spans="1:8" x14ac:dyDescent="0.3">
      <c r="A13" s="90">
        <v>2700</v>
      </c>
      <c r="B13" s="91">
        <v>204</v>
      </c>
      <c r="C13" s="92">
        <v>32400</v>
      </c>
      <c r="D13" s="93">
        <v>7.5555555555555556E-2</v>
      </c>
      <c r="F13" s="94" t="s">
        <v>969</v>
      </c>
      <c r="G13" s="94">
        <v>34.450000000000003</v>
      </c>
      <c r="H13" s="95">
        <f t="shared" si="0"/>
        <v>4.4500000000000033E-2</v>
      </c>
    </row>
    <row r="14" spans="1:8" x14ac:dyDescent="0.3">
      <c r="A14" s="90">
        <v>2800</v>
      </c>
      <c r="B14" s="91">
        <v>213</v>
      </c>
      <c r="C14" s="92">
        <v>33600</v>
      </c>
      <c r="D14" s="93">
        <v>7.6071428571428568E-2</v>
      </c>
      <c r="F14" s="94" t="s">
        <v>970</v>
      </c>
      <c r="G14" s="94">
        <v>31.68</v>
      </c>
      <c r="H14" s="95">
        <f t="shared" si="0"/>
        <v>1.6799999999999999E-2</v>
      </c>
    </row>
    <row r="15" spans="1:8" x14ac:dyDescent="0.3">
      <c r="A15" s="90">
        <v>2900</v>
      </c>
      <c r="B15" s="91">
        <v>215</v>
      </c>
      <c r="C15" s="92">
        <v>34800</v>
      </c>
      <c r="D15" s="93">
        <v>7.4137931034482754E-2</v>
      </c>
      <c r="F15" s="94" t="s">
        <v>971</v>
      </c>
      <c r="G15" s="94">
        <v>33.94</v>
      </c>
      <c r="H15" s="95">
        <f t="shared" si="0"/>
        <v>3.9399999999999977E-2</v>
      </c>
    </row>
    <row r="16" spans="1:8" x14ac:dyDescent="0.3">
      <c r="A16" s="90">
        <v>3000</v>
      </c>
      <c r="B16" s="91">
        <v>224</v>
      </c>
      <c r="C16" s="92">
        <v>36000</v>
      </c>
      <c r="D16" s="93">
        <v>7.4666666666666673E-2</v>
      </c>
      <c r="F16" s="94" t="s">
        <v>972</v>
      </c>
      <c r="G16" s="94">
        <v>33.07</v>
      </c>
      <c r="H16" s="95">
        <f t="shared" si="0"/>
        <v>3.0700000000000005E-2</v>
      </c>
    </row>
    <row r="17" spans="1:8" x14ac:dyDescent="0.3">
      <c r="A17" s="90">
        <v>3100</v>
      </c>
      <c r="B17" s="91">
        <v>234</v>
      </c>
      <c r="C17" s="92">
        <v>37200</v>
      </c>
      <c r="D17" s="93">
        <v>7.5483870967741937E-2</v>
      </c>
      <c r="F17" s="94" t="s">
        <v>973</v>
      </c>
      <c r="G17" s="94">
        <v>33.369999999999997</v>
      </c>
      <c r="H17" s="95">
        <f t="shared" si="0"/>
        <v>3.3699999999999973E-2</v>
      </c>
    </row>
    <row r="18" spans="1:8" x14ac:dyDescent="0.3">
      <c r="A18" s="90">
        <v>3200</v>
      </c>
      <c r="B18" s="91">
        <v>243</v>
      </c>
      <c r="C18" s="92">
        <v>38400</v>
      </c>
      <c r="D18" s="93">
        <v>7.5937500000000005E-2</v>
      </c>
      <c r="F18" s="94" t="s">
        <v>974</v>
      </c>
      <c r="G18" s="94">
        <v>32.950000000000003</v>
      </c>
      <c r="H18" s="95">
        <f t="shared" si="0"/>
        <v>2.950000000000003E-2</v>
      </c>
    </row>
    <row r="19" spans="1:8" x14ac:dyDescent="0.3">
      <c r="A19" s="90">
        <v>3300</v>
      </c>
      <c r="B19" s="91">
        <v>252</v>
      </c>
      <c r="C19" s="92">
        <v>39600</v>
      </c>
      <c r="D19" s="93">
        <v>7.636363636363637E-2</v>
      </c>
      <c r="F19" s="94" t="s">
        <v>975</v>
      </c>
      <c r="G19" s="94">
        <v>34.049999999999997</v>
      </c>
      <c r="H19" s="95">
        <f t="shared" si="0"/>
        <v>4.0499999999999974E-2</v>
      </c>
    </row>
    <row r="20" spans="1:8" x14ac:dyDescent="0.3">
      <c r="A20" s="90">
        <v>3400</v>
      </c>
      <c r="B20" s="91">
        <v>262</v>
      </c>
      <c r="C20" s="92">
        <v>40800</v>
      </c>
      <c r="D20" s="93">
        <v>7.7058823529411763E-2</v>
      </c>
      <c r="F20" s="94" t="s">
        <v>976</v>
      </c>
      <c r="G20" s="94">
        <v>32.79</v>
      </c>
      <c r="H20" s="95">
        <f t="shared" si="0"/>
        <v>2.7899999999999991E-2</v>
      </c>
    </row>
    <row r="21" spans="1:8" x14ac:dyDescent="0.3">
      <c r="A21" s="90">
        <v>3500</v>
      </c>
      <c r="B21" s="91">
        <v>263</v>
      </c>
      <c r="C21" s="92">
        <v>42000</v>
      </c>
      <c r="D21" s="93">
        <v>7.5142857142857136E-2</v>
      </c>
      <c r="F21" s="94" t="s">
        <v>977</v>
      </c>
      <c r="G21" s="94">
        <v>32.229999999999997</v>
      </c>
      <c r="H21" s="95">
        <f t="shared" si="0"/>
        <v>2.2299999999999969E-2</v>
      </c>
    </row>
    <row r="22" spans="1:8" x14ac:dyDescent="0.3">
      <c r="A22" s="90">
        <v>3600</v>
      </c>
      <c r="B22" s="91">
        <v>273</v>
      </c>
      <c r="C22" s="92">
        <v>43200</v>
      </c>
      <c r="D22" s="93">
        <v>7.5833333333333336E-2</v>
      </c>
      <c r="F22" s="94" t="s">
        <v>978</v>
      </c>
      <c r="G22" s="94">
        <v>32.520000000000003</v>
      </c>
      <c r="H22" s="95">
        <f t="shared" si="0"/>
        <v>2.5200000000000031E-2</v>
      </c>
    </row>
    <row r="23" spans="1:8" x14ac:dyDescent="0.3">
      <c r="A23" s="90">
        <v>3700</v>
      </c>
      <c r="B23" s="91">
        <v>282</v>
      </c>
      <c r="C23" s="92">
        <v>44400</v>
      </c>
      <c r="D23" s="93">
        <v>7.6216216216216215E-2</v>
      </c>
      <c r="F23" s="94" t="s">
        <v>979</v>
      </c>
      <c r="G23" s="94">
        <v>32.450000000000003</v>
      </c>
      <c r="H23" s="95">
        <f t="shared" si="0"/>
        <v>2.4500000000000029E-2</v>
      </c>
    </row>
    <row r="24" spans="1:8" x14ac:dyDescent="0.3">
      <c r="A24" s="90">
        <v>3800</v>
      </c>
      <c r="B24" s="91">
        <v>292</v>
      </c>
      <c r="C24" s="92">
        <v>45600</v>
      </c>
      <c r="D24" s="93">
        <v>7.6842105263157892E-2</v>
      </c>
      <c r="F24" s="94" t="s">
        <v>980</v>
      </c>
      <c r="G24" s="94">
        <v>34.590000000000003</v>
      </c>
      <c r="H24" s="95">
        <f t="shared" si="0"/>
        <v>4.5900000000000038E-2</v>
      </c>
    </row>
    <row r="25" spans="1:8" x14ac:dyDescent="0.3">
      <c r="A25" s="90">
        <v>3900</v>
      </c>
      <c r="B25" s="91">
        <v>301</v>
      </c>
      <c r="C25" s="92">
        <v>46800</v>
      </c>
      <c r="D25" s="93">
        <v>7.717948717948718E-2</v>
      </c>
      <c r="F25" s="94" t="s">
        <v>981</v>
      </c>
      <c r="G25" s="94">
        <v>30.78</v>
      </c>
      <c r="H25" s="95">
        <f t="shared" si="0"/>
        <v>7.8000000000000118E-3</v>
      </c>
    </row>
    <row r="26" spans="1:8" x14ac:dyDescent="0.3">
      <c r="A26" s="90">
        <v>4000</v>
      </c>
      <c r="B26" s="91">
        <v>310</v>
      </c>
      <c r="C26" s="92">
        <v>48000</v>
      </c>
      <c r="D26" s="93">
        <v>7.7499999999999999E-2</v>
      </c>
      <c r="F26" s="94" t="s">
        <v>982</v>
      </c>
      <c r="G26" s="94">
        <v>30.92</v>
      </c>
      <c r="H26" s="95">
        <f t="shared" si="0"/>
        <v>9.2000000000000172E-3</v>
      </c>
    </row>
    <row r="27" spans="1:8" x14ac:dyDescent="0.3">
      <c r="A27" s="90">
        <v>4100</v>
      </c>
      <c r="B27" s="91">
        <v>311</v>
      </c>
      <c r="C27" s="92">
        <v>49200</v>
      </c>
      <c r="D27" s="93">
        <v>7.5853658536585364E-2</v>
      </c>
      <c r="F27" s="94" t="s">
        <v>983</v>
      </c>
      <c r="G27" s="94">
        <v>34.69</v>
      </c>
      <c r="H27" s="95">
        <f t="shared" si="0"/>
        <v>4.6899999999999976E-2</v>
      </c>
    </row>
    <row r="28" spans="1:8" x14ac:dyDescent="0.3">
      <c r="A28" s="90">
        <v>4200</v>
      </c>
      <c r="B28" s="91">
        <v>320</v>
      </c>
      <c r="C28" s="92">
        <v>50400</v>
      </c>
      <c r="D28" s="93">
        <v>7.6190476190476197E-2</v>
      </c>
      <c r="F28" s="94" t="s">
        <v>984</v>
      </c>
      <c r="G28" s="94">
        <v>29.43</v>
      </c>
      <c r="H28" s="95">
        <f t="shared" si="0"/>
        <v>-5.7000000000000028E-3</v>
      </c>
    </row>
    <row r="29" spans="1:8" x14ac:dyDescent="0.3">
      <c r="A29" s="90">
        <v>4300</v>
      </c>
      <c r="B29" s="91">
        <v>330</v>
      </c>
      <c r="C29" s="92">
        <v>51600</v>
      </c>
      <c r="D29" s="93">
        <v>7.6744186046511634E-2</v>
      </c>
      <c r="F29" s="94" t="s">
        <v>985</v>
      </c>
      <c r="G29" s="94">
        <v>33.85</v>
      </c>
      <c r="H29" s="95">
        <f t="shared" si="0"/>
        <v>3.8500000000000013E-2</v>
      </c>
    </row>
    <row r="30" spans="1:8" x14ac:dyDescent="0.3">
      <c r="A30" s="90">
        <v>4400</v>
      </c>
      <c r="B30" s="91">
        <v>339</v>
      </c>
      <c r="C30" s="92">
        <v>52800</v>
      </c>
      <c r="D30" s="93">
        <v>7.7045454545454542E-2</v>
      </c>
      <c r="F30" s="94" t="s">
        <v>986</v>
      </c>
      <c r="G30" s="94">
        <v>35.15</v>
      </c>
      <c r="H30" s="95">
        <f t="shared" si="0"/>
        <v>5.149999999999999E-2</v>
      </c>
    </row>
    <row r="31" spans="1:8" x14ac:dyDescent="0.3">
      <c r="A31" s="90">
        <v>4500</v>
      </c>
      <c r="B31" s="91">
        <v>348</v>
      </c>
      <c r="C31" s="92">
        <v>54000</v>
      </c>
      <c r="D31" s="93">
        <v>7.7333333333333337E-2</v>
      </c>
      <c r="F31" s="94" t="s">
        <v>987</v>
      </c>
      <c r="G31" s="94">
        <v>33.450000000000003</v>
      </c>
      <c r="H31" s="95">
        <f t="shared" si="0"/>
        <v>3.4500000000000031E-2</v>
      </c>
    </row>
    <row r="32" spans="1:8" x14ac:dyDescent="0.3">
      <c r="A32" s="90">
        <v>4600</v>
      </c>
      <c r="B32" s="91">
        <v>357</v>
      </c>
      <c r="C32" s="92">
        <v>55200</v>
      </c>
      <c r="D32" s="93">
        <v>7.7608695652173917E-2</v>
      </c>
      <c r="F32" s="94" t="s">
        <v>988</v>
      </c>
      <c r="G32" s="94">
        <v>31.33</v>
      </c>
      <c r="H32" s="95">
        <f t="shared" si="0"/>
        <v>1.3299999999999984E-2</v>
      </c>
    </row>
    <row r="33" spans="1:8" x14ac:dyDescent="0.3">
      <c r="A33" s="90">
        <v>4700</v>
      </c>
      <c r="B33" s="91">
        <v>358</v>
      </c>
      <c r="C33" s="92">
        <v>56400</v>
      </c>
      <c r="D33" s="93">
        <v>7.6170212765957451E-2</v>
      </c>
      <c r="F33" s="94" t="s">
        <v>989</v>
      </c>
      <c r="G33" s="94">
        <v>33.520000000000003</v>
      </c>
      <c r="H33" s="95">
        <f t="shared" si="0"/>
        <v>3.520000000000003E-2</v>
      </c>
    </row>
    <row r="34" spans="1:8" x14ac:dyDescent="0.3">
      <c r="A34" s="90">
        <v>4800</v>
      </c>
      <c r="B34" s="91">
        <v>367</v>
      </c>
      <c r="C34" s="92">
        <v>57600</v>
      </c>
      <c r="D34" s="93">
        <v>7.6458333333333336E-2</v>
      </c>
      <c r="F34" s="94" t="s">
        <v>990</v>
      </c>
      <c r="G34" s="94">
        <v>33.08</v>
      </c>
      <c r="H34" s="95">
        <f t="shared" si="0"/>
        <v>3.0799999999999984E-2</v>
      </c>
    </row>
    <row r="35" spans="1:8" x14ac:dyDescent="0.3">
      <c r="A35" s="90">
        <v>4900</v>
      </c>
      <c r="B35" s="91">
        <v>377</v>
      </c>
      <c r="C35" s="92">
        <v>58800</v>
      </c>
      <c r="D35" s="93">
        <v>7.6938775510204088E-2</v>
      </c>
      <c r="F35" s="94" t="s">
        <v>991</v>
      </c>
      <c r="G35" s="94">
        <v>33.049999999999997</v>
      </c>
      <c r="H35" s="95">
        <f t="shared" si="0"/>
        <v>3.0499999999999972E-2</v>
      </c>
    </row>
    <row r="36" spans="1:8" x14ac:dyDescent="0.3">
      <c r="A36" s="90">
        <v>5000</v>
      </c>
      <c r="B36" s="91">
        <v>386</v>
      </c>
      <c r="C36" s="92">
        <v>60000</v>
      </c>
      <c r="D36" s="93">
        <v>7.7200000000000005E-2</v>
      </c>
      <c r="F36" s="94" t="s">
        <v>992</v>
      </c>
      <c r="G36" s="94">
        <v>32.85</v>
      </c>
      <c r="H36" s="95">
        <f t="shared" si="0"/>
        <v>2.8500000000000015E-2</v>
      </c>
    </row>
    <row r="37" spans="1:8" x14ac:dyDescent="0.3">
      <c r="A37" s="90">
        <v>5100</v>
      </c>
      <c r="B37" s="91">
        <v>395</v>
      </c>
      <c r="C37" s="92">
        <v>61200</v>
      </c>
      <c r="D37" s="93">
        <v>7.7450980392156865E-2</v>
      </c>
      <c r="F37" s="94" t="s">
        <v>993</v>
      </c>
      <c r="G37" s="94">
        <v>31.23</v>
      </c>
      <c r="H37" s="95">
        <f t="shared" si="0"/>
        <v>1.2300000000000005E-2</v>
      </c>
    </row>
    <row r="38" spans="1:8" x14ac:dyDescent="0.3">
      <c r="A38" s="90">
        <v>5200</v>
      </c>
      <c r="B38" s="91">
        <v>404</v>
      </c>
      <c r="C38" s="92">
        <v>62400</v>
      </c>
      <c r="D38" s="93">
        <v>7.7692307692307686E-2</v>
      </c>
      <c r="F38" s="94" t="s">
        <v>994</v>
      </c>
      <c r="G38" s="94">
        <v>33.049999999999997</v>
      </c>
      <c r="H38" s="95">
        <f t="shared" si="0"/>
        <v>3.0499999999999972E-2</v>
      </c>
    </row>
    <row r="39" spans="1:8" x14ac:dyDescent="0.3">
      <c r="A39" s="90">
        <v>5300</v>
      </c>
      <c r="B39" s="91">
        <v>414</v>
      </c>
      <c r="C39" s="92">
        <v>63600</v>
      </c>
      <c r="D39" s="93">
        <v>7.8113207547169813E-2</v>
      </c>
      <c r="F39" s="94" t="s">
        <v>995</v>
      </c>
      <c r="G39" s="94">
        <v>32.99</v>
      </c>
      <c r="H39" s="95">
        <f t="shared" si="0"/>
        <v>2.990000000000002E-2</v>
      </c>
    </row>
    <row r="40" spans="1:8" x14ac:dyDescent="0.3">
      <c r="A40" s="90">
        <v>5400</v>
      </c>
      <c r="B40" s="91">
        <v>415</v>
      </c>
      <c r="C40" s="92">
        <v>64800</v>
      </c>
      <c r="D40" s="93">
        <v>7.6851851851851852E-2</v>
      </c>
      <c r="F40" s="94" t="s">
        <v>996</v>
      </c>
      <c r="G40" s="94">
        <v>31.92</v>
      </c>
      <c r="H40" s="95">
        <f t="shared" si="0"/>
        <v>1.9200000000000019E-2</v>
      </c>
    </row>
    <row r="41" spans="1:8" x14ac:dyDescent="0.3">
      <c r="A41" s="90">
        <v>5500</v>
      </c>
      <c r="B41" s="91">
        <v>436</v>
      </c>
      <c r="C41" s="92">
        <v>66000</v>
      </c>
      <c r="D41" s="93">
        <v>7.9272727272727272E-2</v>
      </c>
      <c r="F41" s="94" t="s">
        <v>997</v>
      </c>
      <c r="G41" s="94">
        <v>33.08</v>
      </c>
      <c r="H41" s="95">
        <f t="shared" si="0"/>
        <v>3.0799999999999984E-2</v>
      </c>
    </row>
    <row r="42" spans="1:8" x14ac:dyDescent="0.3">
      <c r="A42" s="90">
        <v>5600</v>
      </c>
      <c r="B42" s="91">
        <v>456</v>
      </c>
      <c r="C42" s="92">
        <v>67200</v>
      </c>
      <c r="D42" s="93">
        <v>8.1428571428571433E-2</v>
      </c>
      <c r="F42" s="94" t="s">
        <v>998</v>
      </c>
      <c r="G42" s="94">
        <v>33.700000000000003</v>
      </c>
      <c r="H42" s="95">
        <f t="shared" si="0"/>
        <v>3.7000000000000026E-2</v>
      </c>
    </row>
    <row r="43" spans="1:8" x14ac:dyDescent="0.3">
      <c r="A43" s="90">
        <v>5700</v>
      </c>
      <c r="B43" s="91">
        <v>476</v>
      </c>
      <c r="C43" s="92">
        <v>68400</v>
      </c>
      <c r="D43" s="93">
        <v>8.350877192982456E-2</v>
      </c>
      <c r="F43" s="94" t="s">
        <v>999</v>
      </c>
      <c r="G43" s="94">
        <v>33.200000000000003</v>
      </c>
      <c r="H43" s="95">
        <f t="shared" si="0"/>
        <v>3.2000000000000028E-2</v>
      </c>
    </row>
    <row r="44" spans="1:8" x14ac:dyDescent="0.3">
      <c r="A44" s="90">
        <v>5800</v>
      </c>
      <c r="B44" s="91">
        <v>496</v>
      </c>
      <c r="C44" s="92">
        <v>69600</v>
      </c>
      <c r="D44" s="93">
        <v>8.5517241379310341E-2</v>
      </c>
      <c r="F44" s="94" t="s">
        <v>1000</v>
      </c>
      <c r="G44" s="94">
        <v>32.85</v>
      </c>
      <c r="H44" s="95">
        <f t="shared" si="0"/>
        <v>2.8500000000000015E-2</v>
      </c>
    </row>
    <row r="45" spans="1:8" x14ac:dyDescent="0.3">
      <c r="A45" s="90">
        <v>5900</v>
      </c>
      <c r="B45" s="91">
        <v>516</v>
      </c>
      <c r="C45" s="92">
        <v>70800</v>
      </c>
      <c r="D45" s="93">
        <v>8.7457627118644063E-2</v>
      </c>
      <c r="F45" s="94" t="s">
        <v>1001</v>
      </c>
      <c r="G45" s="94">
        <v>33.1</v>
      </c>
      <c r="H45" s="95">
        <f t="shared" si="0"/>
        <v>3.1000000000000014E-2</v>
      </c>
    </row>
    <row r="46" spans="1:8" x14ac:dyDescent="0.3">
      <c r="A46" s="90">
        <v>6000</v>
      </c>
      <c r="B46" s="91">
        <v>536</v>
      </c>
      <c r="C46" s="92">
        <v>72000</v>
      </c>
      <c r="D46" s="93">
        <v>8.9333333333333334E-2</v>
      </c>
      <c r="F46" s="94" t="s">
        <v>1002</v>
      </c>
      <c r="G46" s="94">
        <v>33.549999999999997</v>
      </c>
      <c r="H46" s="95">
        <f t="shared" si="0"/>
        <v>3.5499999999999969E-2</v>
      </c>
    </row>
    <row r="47" spans="1:8" x14ac:dyDescent="0.3">
      <c r="A47" s="90">
        <v>6100</v>
      </c>
      <c r="B47" s="91">
        <v>557</v>
      </c>
      <c r="C47" s="92">
        <v>73200</v>
      </c>
      <c r="D47" s="93">
        <v>9.1311475409836071E-2</v>
      </c>
      <c r="F47" s="94" t="s">
        <v>1003</v>
      </c>
      <c r="G47" s="94">
        <v>33.74</v>
      </c>
      <c r="H47" s="95">
        <f t="shared" si="0"/>
        <v>3.7400000000000024E-2</v>
      </c>
    </row>
    <row r="48" spans="1:8" x14ac:dyDescent="0.3">
      <c r="A48" s="90">
        <v>6200</v>
      </c>
      <c r="B48" s="91">
        <v>577</v>
      </c>
      <c r="C48" s="92">
        <v>74400</v>
      </c>
      <c r="D48" s="93">
        <v>9.3064516129032257E-2</v>
      </c>
      <c r="F48" s="94" t="s">
        <v>1004</v>
      </c>
      <c r="G48" s="94">
        <v>34.17</v>
      </c>
      <c r="H48" s="95">
        <f t="shared" si="0"/>
        <v>4.1700000000000015E-2</v>
      </c>
    </row>
    <row r="49" spans="1:8" x14ac:dyDescent="0.3">
      <c r="A49" s="90">
        <v>6300</v>
      </c>
      <c r="B49" s="91">
        <v>597</v>
      </c>
      <c r="C49" s="92">
        <v>75600</v>
      </c>
      <c r="D49" s="93">
        <v>9.4761904761904756E-2</v>
      </c>
      <c r="F49" s="94" t="s">
        <v>1005</v>
      </c>
      <c r="G49" s="94">
        <v>33.39</v>
      </c>
      <c r="H49" s="95">
        <f t="shared" si="0"/>
        <v>3.3900000000000007E-2</v>
      </c>
    </row>
    <row r="50" spans="1:8" x14ac:dyDescent="0.3">
      <c r="A50" s="90">
        <v>6400</v>
      </c>
      <c r="B50" s="91">
        <v>617</v>
      </c>
      <c r="C50" s="92">
        <v>76800</v>
      </c>
      <c r="D50" s="93">
        <v>9.6406249999999999E-2</v>
      </c>
      <c r="F50" s="94" t="s">
        <v>1006</v>
      </c>
      <c r="G50" s="94">
        <v>32.950000000000003</v>
      </c>
      <c r="H50" s="95">
        <f t="shared" si="0"/>
        <v>2.950000000000003E-2</v>
      </c>
    </row>
    <row r="51" spans="1:8" x14ac:dyDescent="0.3">
      <c r="A51" s="90">
        <v>6500</v>
      </c>
      <c r="B51" s="91">
        <v>637</v>
      </c>
      <c r="C51" s="92">
        <v>78000</v>
      </c>
      <c r="D51" s="93">
        <v>9.8000000000000004E-2</v>
      </c>
      <c r="F51" s="94" t="s">
        <v>1007</v>
      </c>
      <c r="G51" s="94">
        <v>33.5</v>
      </c>
      <c r="H51" s="95">
        <f t="shared" si="0"/>
        <v>3.5000000000000003E-2</v>
      </c>
    </row>
    <row r="52" spans="1:8" x14ac:dyDescent="0.3">
      <c r="A52" s="90">
        <v>6600</v>
      </c>
      <c r="B52" s="91">
        <v>658</v>
      </c>
      <c r="C52" s="92">
        <v>79200</v>
      </c>
      <c r="D52" s="93">
        <v>9.9696969696969701E-2</v>
      </c>
      <c r="F52" s="94" t="s">
        <v>1008</v>
      </c>
      <c r="G52" s="94">
        <v>33.6</v>
      </c>
      <c r="H52" s="95">
        <f t="shared" si="0"/>
        <v>3.6000000000000018E-2</v>
      </c>
    </row>
    <row r="53" spans="1:8" x14ac:dyDescent="0.3">
      <c r="A53" s="90">
        <v>6700</v>
      </c>
      <c r="B53" s="91">
        <v>678</v>
      </c>
      <c r="C53" s="92">
        <v>80400</v>
      </c>
      <c r="D53" s="93">
        <v>0.10119402985074627</v>
      </c>
      <c r="F53" s="94" t="s">
        <v>1009</v>
      </c>
      <c r="G53" s="94">
        <v>33.700000000000003</v>
      </c>
      <c r="H53" s="95">
        <f t="shared" si="0"/>
        <v>3.7000000000000026E-2</v>
      </c>
    </row>
    <row r="54" spans="1:8" x14ac:dyDescent="0.3">
      <c r="A54" s="90">
        <v>6800</v>
      </c>
      <c r="B54" s="91">
        <v>698</v>
      </c>
      <c r="C54" s="92">
        <v>81600</v>
      </c>
      <c r="D54" s="93">
        <v>0.10264705882352941</v>
      </c>
      <c r="F54" s="94" t="s">
        <v>1010</v>
      </c>
      <c r="G54" s="94">
        <v>33.049999999999997</v>
      </c>
      <c r="H54" s="95">
        <f t="shared" si="0"/>
        <v>3.0499999999999972E-2</v>
      </c>
    </row>
    <row r="55" spans="1:8" x14ac:dyDescent="0.3">
      <c r="A55" s="90">
        <v>6900</v>
      </c>
      <c r="B55" s="91">
        <v>718</v>
      </c>
      <c r="C55" s="92">
        <v>82800</v>
      </c>
      <c r="D55" s="93">
        <v>0.10405797101449275</v>
      </c>
      <c r="F55" s="94" t="s">
        <v>1011</v>
      </c>
      <c r="G55" s="94">
        <v>33.97</v>
      </c>
      <c r="H55" s="95">
        <f t="shared" si="0"/>
        <v>3.9699999999999992E-2</v>
      </c>
    </row>
    <row r="56" spans="1:8" x14ac:dyDescent="0.3">
      <c r="A56" s="90">
        <v>7000</v>
      </c>
      <c r="B56" s="91">
        <v>738</v>
      </c>
      <c r="C56" s="92">
        <v>84000</v>
      </c>
      <c r="D56" s="93">
        <v>0.10542857142857143</v>
      </c>
      <c r="F56" s="94" t="s">
        <v>1012</v>
      </c>
      <c r="G56" s="94">
        <v>33.89</v>
      </c>
      <c r="H56" s="95">
        <f t="shared" si="0"/>
        <v>3.8900000000000004E-2</v>
      </c>
    </row>
    <row r="57" spans="1:8" x14ac:dyDescent="0.3">
      <c r="A57" s="90">
        <v>7100</v>
      </c>
      <c r="B57" s="91">
        <v>759</v>
      </c>
      <c r="C57" s="92">
        <v>85200</v>
      </c>
      <c r="D57" s="93">
        <v>0.10690140845070423</v>
      </c>
      <c r="F57" s="94" t="s">
        <v>1013</v>
      </c>
      <c r="G57" s="94">
        <v>33.770000000000003</v>
      </c>
      <c r="H57" s="95">
        <f t="shared" si="0"/>
        <v>3.7700000000000032E-2</v>
      </c>
    </row>
    <row r="58" spans="1:8" x14ac:dyDescent="0.3">
      <c r="A58" s="90">
        <v>7200</v>
      </c>
      <c r="B58" s="91">
        <v>779</v>
      </c>
      <c r="C58" s="92">
        <v>86400</v>
      </c>
      <c r="D58" s="93">
        <v>0.10819444444444444</v>
      </c>
      <c r="F58" s="94" t="s">
        <v>1014</v>
      </c>
      <c r="G58" s="94">
        <v>32.6</v>
      </c>
      <c r="H58" s="95">
        <f t="shared" si="0"/>
        <v>2.6000000000000016E-2</v>
      </c>
    </row>
    <row r="59" spans="1:8" x14ac:dyDescent="0.3">
      <c r="A59" s="90">
        <v>7300</v>
      </c>
      <c r="B59" s="91">
        <v>799</v>
      </c>
      <c r="C59" s="92">
        <v>87600</v>
      </c>
      <c r="D59" s="93">
        <v>0.10945205479452055</v>
      </c>
      <c r="F59" s="94" t="s">
        <v>1015</v>
      </c>
      <c r="G59" s="94">
        <v>33.25</v>
      </c>
      <c r="H59" s="95">
        <f t="shared" si="0"/>
        <v>3.2500000000000001E-2</v>
      </c>
    </row>
    <row r="60" spans="1:8" x14ac:dyDescent="0.3">
      <c r="A60" s="90">
        <v>7400</v>
      </c>
      <c r="B60" s="91">
        <v>819</v>
      </c>
      <c r="C60" s="92">
        <v>88800</v>
      </c>
      <c r="D60" s="93">
        <v>0.11067567567567567</v>
      </c>
      <c r="F60" s="94" t="s">
        <v>1016</v>
      </c>
      <c r="G60" s="94">
        <v>33.43</v>
      </c>
      <c r="H60" s="95">
        <f t="shared" si="0"/>
        <v>3.4299999999999997E-2</v>
      </c>
    </row>
    <row r="61" spans="1:8" x14ac:dyDescent="0.3">
      <c r="A61" s="90">
        <v>7500</v>
      </c>
      <c r="B61" s="91">
        <v>839</v>
      </c>
      <c r="C61" s="92">
        <v>90000</v>
      </c>
      <c r="D61" s="93">
        <v>0.11186666666666667</v>
      </c>
      <c r="F61" s="94" t="s">
        <v>1017</v>
      </c>
      <c r="G61" s="94">
        <v>33.700000000000003</v>
      </c>
      <c r="H61" s="95">
        <f t="shared" si="0"/>
        <v>3.7000000000000026E-2</v>
      </c>
    </row>
    <row r="62" spans="1:8" x14ac:dyDescent="0.3">
      <c r="A62" s="90">
        <v>7600</v>
      </c>
      <c r="B62" s="91">
        <v>860</v>
      </c>
      <c r="C62" s="92">
        <v>91200</v>
      </c>
      <c r="D62" s="93">
        <v>0.11315789473684211</v>
      </c>
      <c r="F62" s="94" t="s">
        <v>1018</v>
      </c>
      <c r="G62" s="94">
        <v>33.1</v>
      </c>
      <c r="H62" s="95">
        <f t="shared" si="0"/>
        <v>3.1000000000000014E-2</v>
      </c>
    </row>
    <row r="63" spans="1:8" x14ac:dyDescent="0.3">
      <c r="A63" s="90">
        <v>7700</v>
      </c>
      <c r="B63" s="91">
        <v>880</v>
      </c>
      <c r="C63" s="92">
        <v>92400</v>
      </c>
      <c r="D63" s="93">
        <v>0.11428571428571428</v>
      </c>
      <c r="F63" s="94" t="s">
        <v>1019</v>
      </c>
      <c r="G63" s="94">
        <v>32.69</v>
      </c>
      <c r="H63" s="95">
        <f t="shared" si="0"/>
        <v>2.6899999999999979E-2</v>
      </c>
    </row>
    <row r="64" spans="1:8" x14ac:dyDescent="0.3">
      <c r="A64" s="90">
        <v>7800</v>
      </c>
      <c r="B64" s="91">
        <v>900</v>
      </c>
      <c r="C64" s="92">
        <v>93600</v>
      </c>
      <c r="D64" s="93">
        <v>0.11538461538461539</v>
      </c>
      <c r="F64" s="94" t="s">
        <v>1020</v>
      </c>
      <c r="G64" s="94">
        <v>31.8</v>
      </c>
      <c r="H64" s="95">
        <f t="shared" si="0"/>
        <v>1.8000000000000009E-2</v>
      </c>
    </row>
    <row r="65" spans="1:8" x14ac:dyDescent="0.3">
      <c r="A65" s="90">
        <v>7900</v>
      </c>
      <c r="B65" s="91">
        <v>920</v>
      </c>
      <c r="C65" s="92">
        <v>94800</v>
      </c>
      <c r="D65" s="93">
        <v>0.11645569620253164</v>
      </c>
      <c r="F65" s="94" t="s">
        <v>1021</v>
      </c>
      <c r="G65" s="94">
        <v>33.299999999999997</v>
      </c>
      <c r="H65" s="95">
        <f t="shared" si="0"/>
        <v>3.2999999999999974E-2</v>
      </c>
    </row>
    <row r="66" spans="1:8" x14ac:dyDescent="0.3">
      <c r="A66" s="90">
        <v>8000</v>
      </c>
      <c r="B66" s="91">
        <v>940</v>
      </c>
      <c r="C66" s="92">
        <v>96000</v>
      </c>
      <c r="D66" s="93">
        <v>0.11749999999999999</v>
      </c>
      <c r="F66" s="94" t="s">
        <v>1022</v>
      </c>
      <c r="G66" s="94">
        <v>31.76</v>
      </c>
      <c r="H66" s="95">
        <f t="shared" ref="H66:H129" si="1">(-30+G66)*0.01</f>
        <v>1.7600000000000015E-2</v>
      </c>
    </row>
    <row r="67" spans="1:8" x14ac:dyDescent="0.3">
      <c r="A67" s="90">
        <v>8100</v>
      </c>
      <c r="B67" s="91">
        <v>961</v>
      </c>
      <c r="C67" s="92">
        <v>97200</v>
      </c>
      <c r="D67" s="93">
        <v>0.11864197530864197</v>
      </c>
      <c r="F67" s="94" t="s">
        <v>1023</v>
      </c>
      <c r="G67" s="94">
        <v>33.840000000000003</v>
      </c>
      <c r="H67" s="95">
        <f t="shared" si="1"/>
        <v>3.8400000000000038E-2</v>
      </c>
    </row>
    <row r="68" spans="1:8" x14ac:dyDescent="0.3">
      <c r="A68" s="90">
        <v>8200</v>
      </c>
      <c r="B68" s="91">
        <v>981</v>
      </c>
      <c r="C68" s="92">
        <v>98400</v>
      </c>
      <c r="D68" s="93">
        <v>0.11963414634146341</v>
      </c>
      <c r="F68" s="94" t="s">
        <v>1024</v>
      </c>
      <c r="G68" s="94">
        <v>34.21</v>
      </c>
      <c r="H68" s="95">
        <f t="shared" si="1"/>
        <v>4.2100000000000012E-2</v>
      </c>
    </row>
    <row r="69" spans="1:8" x14ac:dyDescent="0.3">
      <c r="A69" s="90">
        <v>8300</v>
      </c>
      <c r="B69" s="91">
        <v>1001</v>
      </c>
      <c r="C69" s="92">
        <v>99600</v>
      </c>
      <c r="D69" s="93">
        <v>0.12060240963855422</v>
      </c>
      <c r="F69" s="94" t="s">
        <v>1025</v>
      </c>
      <c r="G69" s="94">
        <v>33.799999999999997</v>
      </c>
      <c r="H69" s="95">
        <f t="shared" si="1"/>
        <v>3.7999999999999971E-2</v>
      </c>
    </row>
    <row r="70" spans="1:8" x14ac:dyDescent="0.3">
      <c r="A70" s="90">
        <v>8400</v>
      </c>
      <c r="B70" s="91">
        <v>1021</v>
      </c>
      <c r="C70" s="92">
        <v>100800</v>
      </c>
      <c r="D70" s="93">
        <v>0.12154761904761904</v>
      </c>
      <c r="F70" s="94" t="s">
        <v>1026</v>
      </c>
      <c r="G70" s="94">
        <v>30.9</v>
      </c>
      <c r="H70" s="95">
        <f t="shared" si="1"/>
        <v>8.9999999999999854E-3</v>
      </c>
    </row>
    <row r="71" spans="1:8" x14ac:dyDescent="0.3">
      <c r="A71" s="90">
        <v>8500</v>
      </c>
      <c r="B71" s="91">
        <v>1041</v>
      </c>
      <c r="C71" s="92">
        <v>102000</v>
      </c>
      <c r="D71" s="93">
        <v>0.12247058823529412</v>
      </c>
      <c r="F71" s="94" t="s">
        <v>1027</v>
      </c>
      <c r="G71" s="94">
        <v>33.42</v>
      </c>
      <c r="H71" s="95">
        <f t="shared" si="1"/>
        <v>3.4200000000000015E-2</v>
      </c>
    </row>
    <row r="72" spans="1:8" x14ac:dyDescent="0.3">
      <c r="A72" s="90">
        <v>8600</v>
      </c>
      <c r="B72" s="91">
        <v>1062</v>
      </c>
      <c r="C72" s="92">
        <v>103200</v>
      </c>
      <c r="D72" s="93">
        <v>0.12348837209302325</v>
      </c>
      <c r="F72" s="94" t="s">
        <v>1028</v>
      </c>
      <c r="G72" s="94">
        <v>33.049999999999997</v>
      </c>
      <c r="H72" s="95">
        <f t="shared" si="1"/>
        <v>3.0499999999999972E-2</v>
      </c>
    </row>
    <row r="73" spans="1:8" x14ac:dyDescent="0.3">
      <c r="A73" s="90">
        <v>8700</v>
      </c>
      <c r="B73" s="91">
        <v>1082</v>
      </c>
      <c r="C73" s="92">
        <v>104400</v>
      </c>
      <c r="D73" s="93">
        <v>0.12436781609195402</v>
      </c>
      <c r="F73" s="94" t="s">
        <v>1029</v>
      </c>
      <c r="G73" s="94">
        <v>34.369999999999997</v>
      </c>
      <c r="H73" s="95">
        <f t="shared" si="1"/>
        <v>4.3699999999999975E-2</v>
      </c>
    </row>
    <row r="74" spans="1:8" x14ac:dyDescent="0.3">
      <c r="A74" s="90">
        <v>8800</v>
      </c>
      <c r="B74" s="91">
        <v>1102</v>
      </c>
      <c r="C74" s="92">
        <v>105600</v>
      </c>
      <c r="D74" s="93">
        <v>0.12522727272727271</v>
      </c>
      <c r="F74" s="94" t="s">
        <v>1030</v>
      </c>
      <c r="G74" s="94">
        <v>31.95</v>
      </c>
      <c r="H74" s="95">
        <f t="shared" si="1"/>
        <v>1.9499999999999993E-2</v>
      </c>
    </row>
    <row r="75" spans="1:8" x14ac:dyDescent="0.3">
      <c r="A75" s="90">
        <v>8900</v>
      </c>
      <c r="B75" s="91">
        <v>1122</v>
      </c>
      <c r="C75" s="92">
        <v>106800</v>
      </c>
      <c r="D75" s="93">
        <v>0.12606741573033708</v>
      </c>
      <c r="F75" s="94" t="s">
        <v>1031</v>
      </c>
      <c r="G75" s="94">
        <v>33.119999999999997</v>
      </c>
      <c r="H75" s="95">
        <f t="shared" si="1"/>
        <v>3.1199999999999974E-2</v>
      </c>
    </row>
    <row r="76" spans="1:8" x14ac:dyDescent="0.3">
      <c r="A76" s="90">
        <v>9000</v>
      </c>
      <c r="B76" s="91">
        <v>1142</v>
      </c>
      <c r="C76" s="92">
        <v>108000</v>
      </c>
      <c r="D76" s="93">
        <v>0.12688888888888888</v>
      </c>
      <c r="F76" s="94" t="s">
        <v>1032</v>
      </c>
      <c r="G76" s="94">
        <v>33.28</v>
      </c>
      <c r="H76" s="95">
        <f t="shared" si="1"/>
        <v>3.280000000000001E-2</v>
      </c>
    </row>
    <row r="77" spans="1:8" x14ac:dyDescent="0.3">
      <c r="A77" s="90">
        <v>9100</v>
      </c>
      <c r="B77" s="91">
        <v>1163</v>
      </c>
      <c r="C77" s="92">
        <v>109200</v>
      </c>
      <c r="D77" s="93">
        <v>0.12780219780219781</v>
      </c>
      <c r="F77" s="94" t="s">
        <v>1033</v>
      </c>
      <c r="G77" s="94">
        <v>32.270000000000003</v>
      </c>
      <c r="H77" s="95">
        <f t="shared" si="1"/>
        <v>2.2700000000000033E-2</v>
      </c>
    </row>
    <row r="78" spans="1:8" x14ac:dyDescent="0.3">
      <c r="A78" s="90">
        <v>9200</v>
      </c>
      <c r="B78" s="91">
        <v>1183</v>
      </c>
      <c r="C78" s="92">
        <v>110400</v>
      </c>
      <c r="D78" s="93">
        <v>0.12858695652173913</v>
      </c>
      <c r="F78" s="94" t="s">
        <v>1034</v>
      </c>
      <c r="G78" s="94">
        <v>33.049999999999997</v>
      </c>
      <c r="H78" s="95">
        <f t="shared" si="1"/>
        <v>3.0499999999999972E-2</v>
      </c>
    </row>
    <row r="79" spans="1:8" x14ac:dyDescent="0.3">
      <c r="A79" s="90">
        <v>9300</v>
      </c>
      <c r="B79" s="91">
        <v>1203</v>
      </c>
      <c r="C79" s="92">
        <v>111600</v>
      </c>
      <c r="D79" s="93">
        <v>0.12935483870967743</v>
      </c>
      <c r="F79" s="94" t="s">
        <v>1035</v>
      </c>
      <c r="G79" s="94">
        <v>33.6</v>
      </c>
      <c r="H79" s="95">
        <f t="shared" si="1"/>
        <v>3.6000000000000018E-2</v>
      </c>
    </row>
    <row r="80" spans="1:8" x14ac:dyDescent="0.3">
      <c r="A80" s="90">
        <v>9400</v>
      </c>
      <c r="B80" s="91">
        <v>1223</v>
      </c>
      <c r="C80" s="92">
        <v>112800</v>
      </c>
      <c r="D80" s="93">
        <v>0.1301063829787234</v>
      </c>
      <c r="F80" s="94" t="s">
        <v>1036</v>
      </c>
      <c r="G80" s="94">
        <v>33.67</v>
      </c>
      <c r="H80" s="95">
        <f t="shared" si="1"/>
        <v>3.6700000000000017E-2</v>
      </c>
    </row>
    <row r="81" spans="1:8" x14ac:dyDescent="0.3">
      <c r="A81" s="90">
        <v>9500</v>
      </c>
      <c r="B81" s="91">
        <v>1243</v>
      </c>
      <c r="C81" s="92">
        <v>114000</v>
      </c>
      <c r="D81" s="93">
        <v>0.1308421052631579</v>
      </c>
      <c r="F81" s="94" t="s">
        <v>1037</v>
      </c>
      <c r="G81" s="94">
        <v>34.630000000000003</v>
      </c>
      <c r="H81" s="95">
        <f t="shared" si="1"/>
        <v>4.6300000000000029E-2</v>
      </c>
    </row>
    <row r="82" spans="1:8" x14ac:dyDescent="0.3">
      <c r="A82" s="90">
        <v>9600</v>
      </c>
      <c r="B82" s="91">
        <v>1263</v>
      </c>
      <c r="C82" s="92">
        <v>115200</v>
      </c>
      <c r="D82" s="93">
        <v>0.1315625</v>
      </c>
      <c r="F82" s="94" t="s">
        <v>1038</v>
      </c>
      <c r="G82" s="94">
        <v>32.1</v>
      </c>
      <c r="H82" s="95">
        <f t="shared" si="1"/>
        <v>2.1000000000000015E-2</v>
      </c>
    </row>
    <row r="83" spans="1:8" x14ac:dyDescent="0.3">
      <c r="A83" s="90">
        <v>9700</v>
      </c>
      <c r="B83" s="91">
        <v>1284</v>
      </c>
      <c r="C83" s="92">
        <v>116400</v>
      </c>
      <c r="D83" s="93">
        <v>0.13237113402061856</v>
      </c>
      <c r="F83" s="94" t="s">
        <v>1039</v>
      </c>
      <c r="G83" s="94">
        <v>31.65</v>
      </c>
      <c r="H83" s="95">
        <f t="shared" si="1"/>
        <v>1.6499999999999987E-2</v>
      </c>
    </row>
    <row r="84" spans="1:8" x14ac:dyDescent="0.3">
      <c r="A84" s="90">
        <v>9800</v>
      </c>
      <c r="B84" s="91">
        <v>1304</v>
      </c>
      <c r="C84" s="92">
        <v>117600</v>
      </c>
      <c r="D84" s="93">
        <v>0.13306122448979593</v>
      </c>
      <c r="F84" s="94" t="s">
        <v>1040</v>
      </c>
      <c r="G84" s="94">
        <v>30.42</v>
      </c>
      <c r="H84" s="95">
        <f t="shared" si="1"/>
        <v>4.2000000000000171E-3</v>
      </c>
    </row>
    <row r="85" spans="1:8" x14ac:dyDescent="0.3">
      <c r="A85" s="90">
        <v>9900</v>
      </c>
      <c r="B85" s="91">
        <v>1324</v>
      </c>
      <c r="C85" s="92">
        <v>118800</v>
      </c>
      <c r="D85" s="93">
        <v>0.13373737373737374</v>
      </c>
      <c r="F85" s="94" t="s">
        <v>1041</v>
      </c>
      <c r="G85" s="94">
        <v>33.08</v>
      </c>
      <c r="H85" s="95">
        <f t="shared" si="1"/>
        <v>3.0799999999999984E-2</v>
      </c>
    </row>
    <row r="86" spans="1:8" x14ac:dyDescent="0.3">
      <c r="A86" s="90">
        <v>10000</v>
      </c>
      <c r="B86" s="91">
        <v>1344</v>
      </c>
      <c r="C86" s="92">
        <v>120000</v>
      </c>
      <c r="D86" s="93">
        <v>0.13439999999999999</v>
      </c>
      <c r="F86" s="94" t="s">
        <v>1042</v>
      </c>
      <c r="G86" s="94">
        <v>31.77</v>
      </c>
      <c r="H86" s="95">
        <f t="shared" si="1"/>
        <v>1.7699999999999997E-2</v>
      </c>
    </row>
    <row r="87" spans="1:8" x14ac:dyDescent="0.3">
      <c r="A87" s="90">
        <v>10100</v>
      </c>
      <c r="B87" s="91">
        <v>1364</v>
      </c>
      <c r="C87" s="92">
        <v>121200</v>
      </c>
      <c r="D87" s="93">
        <v>0.13504950495049506</v>
      </c>
      <c r="F87" s="94" t="s">
        <v>1043</v>
      </c>
      <c r="G87" s="94">
        <v>32.57</v>
      </c>
      <c r="H87" s="95">
        <f t="shared" si="1"/>
        <v>2.5700000000000004E-2</v>
      </c>
    </row>
    <row r="88" spans="1:8" x14ac:dyDescent="0.3">
      <c r="A88" s="90">
        <v>10200</v>
      </c>
      <c r="B88" s="91">
        <v>1385</v>
      </c>
      <c r="C88" s="92">
        <v>122400</v>
      </c>
      <c r="D88" s="93">
        <v>0.13578431372549019</v>
      </c>
      <c r="F88" s="94" t="s">
        <v>1044</v>
      </c>
      <c r="G88" s="94">
        <v>34.29</v>
      </c>
      <c r="H88" s="95">
        <f t="shared" si="1"/>
        <v>4.2899999999999994E-2</v>
      </c>
    </row>
    <row r="89" spans="1:8" x14ac:dyDescent="0.3">
      <c r="A89" s="90">
        <v>10300</v>
      </c>
      <c r="B89" s="91">
        <v>1405</v>
      </c>
      <c r="C89" s="92">
        <v>123600</v>
      </c>
      <c r="D89" s="93">
        <v>0.13640776699029125</v>
      </c>
      <c r="F89" s="94" t="s">
        <v>1045</v>
      </c>
      <c r="G89" s="94">
        <v>31.23</v>
      </c>
      <c r="H89" s="95">
        <f t="shared" si="1"/>
        <v>1.2300000000000005E-2</v>
      </c>
    </row>
    <row r="90" spans="1:8" x14ac:dyDescent="0.3">
      <c r="A90" s="90">
        <v>10400</v>
      </c>
      <c r="B90" s="91">
        <v>1425</v>
      </c>
      <c r="C90" s="92">
        <v>124800</v>
      </c>
      <c r="D90" s="93">
        <v>0.13701923076923078</v>
      </c>
      <c r="F90" s="94" t="s">
        <v>1046</v>
      </c>
      <c r="G90" s="94">
        <v>32.6</v>
      </c>
      <c r="H90" s="95">
        <f t="shared" si="1"/>
        <v>2.6000000000000016E-2</v>
      </c>
    </row>
    <row r="91" spans="1:8" x14ac:dyDescent="0.3">
      <c r="A91" s="90">
        <v>10500</v>
      </c>
      <c r="B91" s="91">
        <v>1446</v>
      </c>
      <c r="C91" s="92">
        <v>126000</v>
      </c>
      <c r="D91" s="93">
        <v>0.13771428571428571</v>
      </c>
      <c r="F91" s="94" t="s">
        <v>1047</v>
      </c>
      <c r="G91" s="94">
        <v>33.89</v>
      </c>
      <c r="H91" s="95">
        <f t="shared" si="1"/>
        <v>3.8900000000000004E-2</v>
      </c>
    </row>
    <row r="92" spans="1:8" x14ac:dyDescent="0.3">
      <c r="A92" s="90">
        <v>10600</v>
      </c>
      <c r="B92" s="91">
        <v>1466</v>
      </c>
      <c r="C92" s="92">
        <v>127200</v>
      </c>
      <c r="D92" s="93">
        <v>0.13830188679245284</v>
      </c>
      <c r="F92" s="94" t="s">
        <v>1048</v>
      </c>
      <c r="G92" s="94">
        <v>33.18</v>
      </c>
      <c r="H92" s="95">
        <f t="shared" si="1"/>
        <v>3.1799999999999995E-2</v>
      </c>
    </row>
    <row r="93" spans="1:8" x14ac:dyDescent="0.3">
      <c r="A93" s="90">
        <v>10700</v>
      </c>
      <c r="B93" s="91">
        <v>1486</v>
      </c>
      <c r="C93" s="92">
        <v>128400</v>
      </c>
      <c r="D93" s="93">
        <v>0.1388785046728972</v>
      </c>
      <c r="F93" s="94" t="s">
        <v>1049</v>
      </c>
      <c r="G93" s="94">
        <v>32.799999999999997</v>
      </c>
      <c r="H93" s="95">
        <f t="shared" si="1"/>
        <v>2.7999999999999973E-2</v>
      </c>
    </row>
    <row r="94" spans="1:8" x14ac:dyDescent="0.3">
      <c r="A94" s="90">
        <v>10800</v>
      </c>
      <c r="B94" s="91">
        <v>1507</v>
      </c>
      <c r="C94" s="92">
        <v>129600</v>
      </c>
      <c r="D94" s="93">
        <v>0.13953703703703704</v>
      </c>
      <c r="F94" s="94" t="s">
        <v>1050</v>
      </c>
      <c r="G94" s="94">
        <v>33.4</v>
      </c>
      <c r="H94" s="95">
        <f t="shared" si="1"/>
        <v>3.3999999999999989E-2</v>
      </c>
    </row>
    <row r="95" spans="1:8" x14ac:dyDescent="0.3">
      <c r="A95" s="90">
        <v>10900</v>
      </c>
      <c r="B95" s="91">
        <v>1527</v>
      </c>
      <c r="C95" s="92">
        <v>130800</v>
      </c>
      <c r="D95" s="93">
        <v>0.14009174311926606</v>
      </c>
      <c r="F95" s="94" t="s">
        <v>1051</v>
      </c>
      <c r="G95" s="94">
        <v>33.549999999999997</v>
      </c>
      <c r="H95" s="95">
        <f t="shared" si="1"/>
        <v>3.5499999999999969E-2</v>
      </c>
    </row>
    <row r="96" spans="1:8" x14ac:dyDescent="0.3">
      <c r="A96" s="90">
        <v>11000</v>
      </c>
      <c r="B96" s="91">
        <v>1548</v>
      </c>
      <c r="C96" s="92">
        <v>132000</v>
      </c>
      <c r="D96" s="93">
        <v>0.14072727272727273</v>
      </c>
      <c r="F96" s="94" t="s">
        <v>1052</v>
      </c>
      <c r="G96" s="94">
        <v>33.29</v>
      </c>
      <c r="H96" s="95">
        <f t="shared" si="1"/>
        <v>3.2899999999999992E-2</v>
      </c>
    </row>
    <row r="97" spans="1:8" x14ac:dyDescent="0.3">
      <c r="A97" s="90">
        <v>11100</v>
      </c>
      <c r="B97" s="91">
        <v>1568</v>
      </c>
      <c r="C97" s="92">
        <v>133200</v>
      </c>
      <c r="D97" s="93">
        <v>0.14126126126126126</v>
      </c>
      <c r="F97" s="94" t="s">
        <v>1053</v>
      </c>
      <c r="G97" s="94">
        <v>32.950000000000003</v>
      </c>
      <c r="H97" s="95">
        <f t="shared" si="1"/>
        <v>2.950000000000003E-2</v>
      </c>
    </row>
    <row r="98" spans="1:8" x14ac:dyDescent="0.3">
      <c r="A98" s="90">
        <v>11200</v>
      </c>
      <c r="B98" s="91">
        <v>1592</v>
      </c>
      <c r="C98" s="92">
        <v>134400</v>
      </c>
      <c r="D98" s="93">
        <v>0.14214285714285715</v>
      </c>
      <c r="F98" s="94" t="s">
        <v>1054</v>
      </c>
      <c r="G98" s="94">
        <v>32.950000000000003</v>
      </c>
      <c r="H98" s="95">
        <f t="shared" si="1"/>
        <v>2.950000000000003E-2</v>
      </c>
    </row>
    <row r="99" spans="1:8" x14ac:dyDescent="0.3">
      <c r="A99" s="90">
        <v>11300</v>
      </c>
      <c r="B99" s="91">
        <v>1619</v>
      </c>
      <c r="C99" s="92">
        <v>135600</v>
      </c>
      <c r="D99" s="93">
        <v>0.14327433628318584</v>
      </c>
      <c r="F99" s="94" t="s">
        <v>1055</v>
      </c>
      <c r="G99" s="94">
        <v>33.549999999999997</v>
      </c>
      <c r="H99" s="95">
        <f t="shared" si="1"/>
        <v>3.5499999999999969E-2</v>
      </c>
    </row>
    <row r="100" spans="1:8" x14ac:dyDescent="0.3">
      <c r="A100" s="90">
        <v>11400</v>
      </c>
      <c r="B100" s="91">
        <v>1645</v>
      </c>
      <c r="C100" s="92">
        <v>136800</v>
      </c>
      <c r="D100" s="93">
        <v>0.14429824561403509</v>
      </c>
      <c r="F100" s="94" t="s">
        <v>1056</v>
      </c>
      <c r="G100" s="94">
        <v>31.65</v>
      </c>
      <c r="H100" s="95">
        <f t="shared" si="1"/>
        <v>1.6499999999999987E-2</v>
      </c>
    </row>
    <row r="101" spans="1:8" x14ac:dyDescent="0.3">
      <c r="A101" s="90">
        <v>11500</v>
      </c>
      <c r="B101" s="91">
        <v>1672</v>
      </c>
      <c r="C101" s="92">
        <v>138000</v>
      </c>
      <c r="D101" s="93">
        <v>0.1453913043478261</v>
      </c>
      <c r="F101" s="94" t="s">
        <v>1057</v>
      </c>
      <c r="G101" s="94">
        <v>34.39</v>
      </c>
      <c r="H101" s="95">
        <f t="shared" si="1"/>
        <v>4.3900000000000008E-2</v>
      </c>
    </row>
    <row r="102" spans="1:8" x14ac:dyDescent="0.3">
      <c r="A102" s="90">
        <v>11600</v>
      </c>
      <c r="B102" s="91">
        <v>1699</v>
      </c>
      <c r="C102" s="92">
        <v>139200</v>
      </c>
      <c r="D102" s="93">
        <v>0.14646551724137932</v>
      </c>
      <c r="F102" s="94" t="s">
        <v>1058</v>
      </c>
      <c r="G102" s="94">
        <v>31.44</v>
      </c>
      <c r="H102" s="95">
        <f t="shared" si="1"/>
        <v>1.4400000000000013E-2</v>
      </c>
    </row>
    <row r="103" spans="1:8" x14ac:dyDescent="0.3">
      <c r="A103" s="90">
        <v>11700</v>
      </c>
      <c r="B103" s="91">
        <v>1726</v>
      </c>
      <c r="C103" s="92">
        <v>140400</v>
      </c>
      <c r="D103" s="93">
        <v>0.14752136752136752</v>
      </c>
      <c r="F103" s="94" t="s">
        <v>1059</v>
      </c>
      <c r="G103" s="94">
        <v>32.619999999999997</v>
      </c>
      <c r="H103" s="95">
        <f t="shared" si="1"/>
        <v>2.6199999999999973E-2</v>
      </c>
    </row>
    <row r="104" spans="1:8" x14ac:dyDescent="0.3">
      <c r="A104" s="90">
        <v>11800</v>
      </c>
      <c r="B104" s="91">
        <v>1753</v>
      </c>
      <c r="C104" s="92">
        <v>141600</v>
      </c>
      <c r="D104" s="93">
        <v>0.14855932203389829</v>
      </c>
      <c r="F104" s="94" t="s">
        <v>1060</v>
      </c>
      <c r="G104" s="94">
        <v>34.43</v>
      </c>
      <c r="H104" s="95">
        <f t="shared" si="1"/>
        <v>4.4299999999999999E-2</v>
      </c>
    </row>
    <row r="105" spans="1:8" x14ac:dyDescent="0.3">
      <c r="A105" s="90">
        <v>11900</v>
      </c>
      <c r="B105" s="91">
        <v>1780</v>
      </c>
      <c r="C105" s="92">
        <v>142800</v>
      </c>
      <c r="D105" s="93">
        <v>0.14957983193277311</v>
      </c>
      <c r="F105" s="94" t="s">
        <v>1061</v>
      </c>
      <c r="G105" s="94">
        <v>32.15</v>
      </c>
      <c r="H105" s="95">
        <f t="shared" si="1"/>
        <v>2.1499999999999988E-2</v>
      </c>
    </row>
    <row r="106" spans="1:8" x14ac:dyDescent="0.3">
      <c r="A106" s="90">
        <v>12000</v>
      </c>
      <c r="B106" s="91">
        <v>1807</v>
      </c>
      <c r="C106" s="92">
        <v>144000</v>
      </c>
      <c r="D106" s="93">
        <v>0.15058333333333335</v>
      </c>
      <c r="F106" s="94" t="s">
        <v>1062</v>
      </c>
      <c r="G106" s="94">
        <v>33.65</v>
      </c>
      <c r="H106" s="95">
        <f t="shared" si="1"/>
        <v>3.6499999999999984E-2</v>
      </c>
    </row>
    <row r="107" spans="1:8" x14ac:dyDescent="0.3">
      <c r="A107" s="90">
        <v>12100</v>
      </c>
      <c r="B107" s="91">
        <v>1833</v>
      </c>
      <c r="C107" s="92">
        <v>145200</v>
      </c>
      <c r="D107" s="93">
        <v>0.15148760330578512</v>
      </c>
      <c r="F107" s="94" t="s">
        <v>1063</v>
      </c>
      <c r="G107" s="94">
        <v>33.369999999999997</v>
      </c>
      <c r="H107" s="95">
        <f t="shared" si="1"/>
        <v>3.3699999999999973E-2</v>
      </c>
    </row>
    <row r="108" spans="1:8" x14ac:dyDescent="0.3">
      <c r="A108" s="90">
        <v>12200</v>
      </c>
      <c r="B108" s="91">
        <v>1860</v>
      </c>
      <c r="C108" s="92">
        <v>146400</v>
      </c>
      <c r="D108" s="93">
        <v>0.15245901639344261</v>
      </c>
      <c r="F108" s="94" t="s">
        <v>1064</v>
      </c>
      <c r="G108" s="94">
        <v>33.15</v>
      </c>
      <c r="H108" s="95">
        <f t="shared" si="1"/>
        <v>3.1499999999999986E-2</v>
      </c>
    </row>
    <row r="109" spans="1:8" x14ac:dyDescent="0.3">
      <c r="A109" s="90">
        <v>12300</v>
      </c>
      <c r="B109" s="91">
        <v>1887</v>
      </c>
      <c r="C109" s="92">
        <v>147600</v>
      </c>
      <c r="D109" s="93">
        <v>0.15341463414634146</v>
      </c>
      <c r="F109" s="94" t="s">
        <v>1065</v>
      </c>
      <c r="G109" s="94">
        <v>32.15</v>
      </c>
      <c r="H109" s="95">
        <f t="shared" si="1"/>
        <v>2.1499999999999988E-2</v>
      </c>
    </row>
    <row r="110" spans="1:8" x14ac:dyDescent="0.3">
      <c r="A110" s="90">
        <v>12400</v>
      </c>
      <c r="B110" s="91">
        <v>1914</v>
      </c>
      <c r="C110" s="92">
        <v>148800</v>
      </c>
      <c r="D110" s="93">
        <v>0.15435483870967742</v>
      </c>
      <c r="F110" s="94" t="s">
        <v>1066</v>
      </c>
      <c r="G110" s="94">
        <v>32.909999999999997</v>
      </c>
      <c r="H110" s="95">
        <f t="shared" si="1"/>
        <v>2.9099999999999966E-2</v>
      </c>
    </row>
    <row r="111" spans="1:8" x14ac:dyDescent="0.3">
      <c r="A111" s="90">
        <v>12500</v>
      </c>
      <c r="B111" s="91">
        <v>1941</v>
      </c>
      <c r="C111" s="92">
        <v>150000</v>
      </c>
      <c r="D111" s="93">
        <v>0.15528</v>
      </c>
      <c r="F111" s="94" t="s">
        <v>1067</v>
      </c>
      <c r="G111" s="94">
        <v>32.92</v>
      </c>
      <c r="H111" s="95">
        <f t="shared" si="1"/>
        <v>2.9200000000000018E-2</v>
      </c>
    </row>
    <row r="112" spans="1:8" x14ac:dyDescent="0.3">
      <c r="A112" s="90">
        <v>12600</v>
      </c>
      <c r="B112" s="91">
        <v>1968</v>
      </c>
      <c r="C112" s="92">
        <v>151200</v>
      </c>
      <c r="D112" s="93">
        <v>0.15619047619047619</v>
      </c>
      <c r="F112" s="94" t="s">
        <v>1068</v>
      </c>
      <c r="G112" s="94">
        <v>29.2</v>
      </c>
      <c r="H112" s="95">
        <f t="shared" si="1"/>
        <v>-8.0000000000000071E-3</v>
      </c>
    </row>
    <row r="113" spans="1:8" x14ac:dyDescent="0.3">
      <c r="A113" s="90">
        <v>12700</v>
      </c>
      <c r="B113" s="91">
        <v>1995</v>
      </c>
      <c r="C113" s="92">
        <v>152400</v>
      </c>
      <c r="D113" s="93">
        <v>0.15708661417322833</v>
      </c>
      <c r="F113" s="94" t="s">
        <v>1069</v>
      </c>
      <c r="G113" s="94">
        <v>33.04</v>
      </c>
      <c r="H113" s="95">
        <f t="shared" si="1"/>
        <v>3.0399999999999993E-2</v>
      </c>
    </row>
    <row r="114" spans="1:8" x14ac:dyDescent="0.3">
      <c r="A114" s="90">
        <v>12800</v>
      </c>
      <c r="B114" s="91">
        <v>2022</v>
      </c>
      <c r="C114" s="92">
        <v>153600</v>
      </c>
      <c r="D114" s="93">
        <v>0.15796874999999999</v>
      </c>
      <c r="F114" s="94" t="s">
        <v>1070</v>
      </c>
      <c r="G114" s="94">
        <v>31.4</v>
      </c>
      <c r="H114" s="95">
        <f t="shared" si="1"/>
        <v>1.3999999999999986E-2</v>
      </c>
    </row>
    <row r="115" spans="1:8" x14ac:dyDescent="0.3">
      <c r="A115" s="90">
        <v>12900</v>
      </c>
      <c r="B115" s="91">
        <v>2049</v>
      </c>
      <c r="C115" s="92">
        <v>154800</v>
      </c>
      <c r="D115" s="93">
        <v>0.15883720930232559</v>
      </c>
      <c r="F115" s="94" t="s">
        <v>1071</v>
      </c>
      <c r="G115" s="94">
        <v>30.93</v>
      </c>
      <c r="H115" s="95">
        <f t="shared" si="1"/>
        <v>9.2999999999999975E-3</v>
      </c>
    </row>
    <row r="116" spans="1:8" x14ac:dyDescent="0.3">
      <c r="A116" s="90">
        <v>13000</v>
      </c>
      <c r="B116" s="91">
        <v>2076</v>
      </c>
      <c r="C116" s="92">
        <v>156000</v>
      </c>
      <c r="D116" s="93">
        <v>0.15969230769230769</v>
      </c>
      <c r="F116" s="94" t="s">
        <v>1072</v>
      </c>
      <c r="G116" s="94">
        <v>33.729999999999997</v>
      </c>
      <c r="H116" s="95">
        <f t="shared" si="1"/>
        <v>3.7299999999999972E-2</v>
      </c>
    </row>
    <row r="117" spans="1:8" x14ac:dyDescent="0.3">
      <c r="A117" s="90">
        <v>13100</v>
      </c>
      <c r="B117" s="91">
        <v>2103</v>
      </c>
      <c r="C117" s="92">
        <v>157200</v>
      </c>
      <c r="D117" s="93">
        <v>0.16053435114503817</v>
      </c>
      <c r="F117" s="94" t="s">
        <v>1073</v>
      </c>
      <c r="G117" s="94">
        <v>33.979999999999997</v>
      </c>
      <c r="H117" s="95">
        <f t="shared" si="1"/>
        <v>3.9799999999999967E-2</v>
      </c>
    </row>
    <row r="118" spans="1:8" x14ac:dyDescent="0.3">
      <c r="A118" s="90">
        <v>13200</v>
      </c>
      <c r="B118" s="91">
        <v>2129</v>
      </c>
      <c r="C118" s="92">
        <v>158400</v>
      </c>
      <c r="D118" s="93">
        <v>0.16128787878787879</v>
      </c>
      <c r="F118" s="94" t="s">
        <v>1074</v>
      </c>
      <c r="G118" s="94">
        <v>33.450000000000003</v>
      </c>
      <c r="H118" s="95">
        <f t="shared" si="1"/>
        <v>3.4500000000000031E-2</v>
      </c>
    </row>
    <row r="119" spans="1:8" x14ac:dyDescent="0.3">
      <c r="A119" s="90">
        <v>13300</v>
      </c>
      <c r="B119" s="91">
        <v>2156</v>
      </c>
      <c r="C119" s="92">
        <v>159600</v>
      </c>
      <c r="D119" s="93">
        <v>0.16210526315789472</v>
      </c>
      <c r="F119" s="94" t="s">
        <v>1075</v>
      </c>
      <c r="G119" s="94">
        <v>32.130000000000003</v>
      </c>
      <c r="H119" s="95">
        <f t="shared" si="1"/>
        <v>2.1300000000000027E-2</v>
      </c>
    </row>
    <row r="120" spans="1:8" x14ac:dyDescent="0.3">
      <c r="A120" s="90">
        <v>13400</v>
      </c>
      <c r="B120" s="91">
        <v>2183</v>
      </c>
      <c r="C120" s="92">
        <v>160800</v>
      </c>
      <c r="D120" s="93">
        <v>0.16291044776119404</v>
      </c>
      <c r="F120" s="94" t="s">
        <v>1076</v>
      </c>
      <c r="G120" s="94">
        <v>33.81</v>
      </c>
      <c r="H120" s="95">
        <f t="shared" si="1"/>
        <v>3.8100000000000023E-2</v>
      </c>
    </row>
    <row r="121" spans="1:8" x14ac:dyDescent="0.3">
      <c r="A121" s="90">
        <v>13500</v>
      </c>
      <c r="B121" s="91">
        <v>2210</v>
      </c>
      <c r="C121" s="92">
        <v>162000</v>
      </c>
      <c r="D121" s="93">
        <v>0.16370370370370371</v>
      </c>
      <c r="F121" s="94" t="s">
        <v>1077</v>
      </c>
      <c r="G121" s="94">
        <v>30.57</v>
      </c>
      <c r="H121" s="95">
        <f t="shared" si="1"/>
        <v>5.7000000000000028E-3</v>
      </c>
    </row>
    <row r="122" spans="1:8" x14ac:dyDescent="0.3">
      <c r="A122" s="90">
        <v>13600</v>
      </c>
      <c r="B122" s="91">
        <v>2237</v>
      </c>
      <c r="C122" s="92">
        <v>163200</v>
      </c>
      <c r="D122" s="93">
        <v>0.16448529411764706</v>
      </c>
      <c r="F122" s="94" t="s">
        <v>1078</v>
      </c>
      <c r="G122" s="94">
        <v>32.74</v>
      </c>
      <c r="H122" s="95">
        <f t="shared" si="1"/>
        <v>2.7400000000000022E-2</v>
      </c>
    </row>
    <row r="123" spans="1:8" x14ac:dyDescent="0.3">
      <c r="A123" s="90">
        <v>13700</v>
      </c>
      <c r="B123" s="91">
        <v>2264</v>
      </c>
      <c r="C123" s="92">
        <v>164400</v>
      </c>
      <c r="D123" s="93">
        <v>0.16525547445255476</v>
      </c>
      <c r="F123" s="94" t="s">
        <v>1079</v>
      </c>
      <c r="G123" s="94">
        <v>33.85</v>
      </c>
      <c r="H123" s="95">
        <f t="shared" si="1"/>
        <v>3.8500000000000013E-2</v>
      </c>
    </row>
    <row r="124" spans="1:8" x14ac:dyDescent="0.3">
      <c r="A124" s="90">
        <v>13800</v>
      </c>
      <c r="B124" s="91">
        <v>2291</v>
      </c>
      <c r="C124" s="92">
        <v>165600</v>
      </c>
      <c r="D124" s="93">
        <v>0.16601449275362318</v>
      </c>
      <c r="F124" s="94" t="s">
        <v>1080</v>
      </c>
      <c r="G124" s="94">
        <v>33.85</v>
      </c>
      <c r="H124" s="95">
        <f t="shared" si="1"/>
        <v>3.8500000000000013E-2</v>
      </c>
    </row>
    <row r="125" spans="1:8" x14ac:dyDescent="0.3">
      <c r="A125" s="90">
        <v>13900</v>
      </c>
      <c r="B125" s="91">
        <v>2318</v>
      </c>
      <c r="C125" s="92">
        <v>166800</v>
      </c>
      <c r="D125" s="93">
        <v>0.16676258992805756</v>
      </c>
      <c r="F125" s="94" t="s">
        <v>1081</v>
      </c>
      <c r="G125" s="94">
        <v>30.9</v>
      </c>
      <c r="H125" s="95">
        <f t="shared" si="1"/>
        <v>8.9999999999999854E-3</v>
      </c>
    </row>
    <row r="126" spans="1:8" x14ac:dyDescent="0.3">
      <c r="A126" s="90">
        <v>14000</v>
      </c>
      <c r="B126" s="91">
        <v>2345</v>
      </c>
      <c r="C126" s="92">
        <v>168000</v>
      </c>
      <c r="D126" s="93">
        <v>0.16750000000000001</v>
      </c>
      <c r="F126" s="94" t="s">
        <v>1082</v>
      </c>
      <c r="G126" s="94">
        <v>33.07</v>
      </c>
      <c r="H126" s="95">
        <f t="shared" si="1"/>
        <v>3.0700000000000005E-2</v>
      </c>
    </row>
    <row r="127" spans="1:8" x14ac:dyDescent="0.3">
      <c r="A127" s="90">
        <v>14100</v>
      </c>
      <c r="B127" s="91">
        <v>2372</v>
      </c>
      <c r="C127" s="92">
        <v>169200</v>
      </c>
      <c r="D127" s="93">
        <v>0.16822695035460994</v>
      </c>
      <c r="F127" s="94" t="s">
        <v>1083</v>
      </c>
      <c r="G127" s="94">
        <v>33.869999999999997</v>
      </c>
      <c r="H127" s="95">
        <f t="shared" si="1"/>
        <v>3.8699999999999977E-2</v>
      </c>
    </row>
    <row r="128" spans="1:8" x14ac:dyDescent="0.3">
      <c r="A128" s="90">
        <v>14200</v>
      </c>
      <c r="B128" s="91">
        <v>2399</v>
      </c>
      <c r="C128" s="92">
        <v>170400</v>
      </c>
      <c r="D128" s="93">
        <v>0.168943661971831</v>
      </c>
      <c r="F128" s="94" t="s">
        <v>1084</v>
      </c>
      <c r="G128" s="94">
        <v>32.58</v>
      </c>
      <c r="H128" s="95">
        <f t="shared" si="1"/>
        <v>2.5799999999999983E-2</v>
      </c>
    </row>
    <row r="129" spans="1:8" x14ac:dyDescent="0.3">
      <c r="A129" s="90">
        <v>14300</v>
      </c>
      <c r="B129" s="91">
        <v>2426</v>
      </c>
      <c r="C129" s="92">
        <v>171600</v>
      </c>
      <c r="D129" s="93">
        <v>0.16965034965034964</v>
      </c>
      <c r="F129" s="94" t="s">
        <v>1085</v>
      </c>
      <c r="G129" s="94">
        <v>30.33</v>
      </c>
      <c r="H129" s="95">
        <f t="shared" si="1"/>
        <v>3.2999999999999831E-3</v>
      </c>
    </row>
    <row r="130" spans="1:8" x14ac:dyDescent="0.3">
      <c r="A130" s="90">
        <v>14400</v>
      </c>
      <c r="B130" s="91">
        <v>2452</v>
      </c>
      <c r="C130" s="92">
        <v>172800</v>
      </c>
      <c r="D130" s="93">
        <v>0.17027777777777778</v>
      </c>
      <c r="F130" s="94" t="s">
        <v>1086</v>
      </c>
      <c r="G130" s="94">
        <v>33.700000000000003</v>
      </c>
      <c r="H130" s="95">
        <f t="shared" ref="H130:H193" si="2">(-30+G130)*0.01</f>
        <v>3.7000000000000026E-2</v>
      </c>
    </row>
    <row r="131" spans="1:8" x14ac:dyDescent="0.3">
      <c r="A131" s="90">
        <v>14500</v>
      </c>
      <c r="B131" s="91">
        <v>2479</v>
      </c>
      <c r="C131" s="92">
        <v>174000</v>
      </c>
      <c r="D131" s="93">
        <v>0.17096551724137932</v>
      </c>
      <c r="F131" s="94" t="s">
        <v>1087</v>
      </c>
      <c r="G131" s="94">
        <v>33.840000000000003</v>
      </c>
      <c r="H131" s="95">
        <f t="shared" si="2"/>
        <v>3.8400000000000038E-2</v>
      </c>
    </row>
    <row r="132" spans="1:8" x14ac:dyDescent="0.3">
      <c r="A132" s="90">
        <v>14600</v>
      </c>
      <c r="B132" s="91">
        <v>2506</v>
      </c>
      <c r="C132" s="92">
        <v>175200</v>
      </c>
      <c r="D132" s="93">
        <v>0.17164383561643837</v>
      </c>
      <c r="F132" s="94" t="s">
        <v>1088</v>
      </c>
      <c r="G132" s="94">
        <v>31.93</v>
      </c>
      <c r="H132" s="95">
        <f t="shared" si="2"/>
        <v>1.9299999999999998E-2</v>
      </c>
    </row>
    <row r="133" spans="1:8" x14ac:dyDescent="0.3">
      <c r="A133" s="90">
        <v>14700</v>
      </c>
      <c r="B133" s="91">
        <v>2533</v>
      </c>
      <c r="C133" s="92">
        <v>176400</v>
      </c>
      <c r="D133" s="93">
        <v>0.17231292517006802</v>
      </c>
      <c r="F133" s="94" t="s">
        <v>1089</v>
      </c>
      <c r="G133" s="94">
        <v>34.4</v>
      </c>
      <c r="H133" s="95">
        <f t="shared" si="2"/>
        <v>4.3999999999999984E-2</v>
      </c>
    </row>
    <row r="134" spans="1:8" x14ac:dyDescent="0.3">
      <c r="A134" s="90">
        <v>14800</v>
      </c>
      <c r="B134" s="91">
        <v>2560</v>
      </c>
      <c r="C134" s="92">
        <v>177600</v>
      </c>
      <c r="D134" s="93">
        <v>0.17297297297297298</v>
      </c>
      <c r="F134" s="94" t="s">
        <v>1090</v>
      </c>
      <c r="G134" s="94">
        <v>33.94</v>
      </c>
      <c r="H134" s="95">
        <f t="shared" si="2"/>
        <v>3.9399999999999977E-2</v>
      </c>
    </row>
    <row r="135" spans="1:8" x14ac:dyDescent="0.3">
      <c r="A135" s="90">
        <v>14900</v>
      </c>
      <c r="B135" s="91">
        <v>2587</v>
      </c>
      <c r="C135" s="92">
        <v>178800</v>
      </c>
      <c r="D135" s="93">
        <v>0.1736241610738255</v>
      </c>
      <c r="F135" s="94" t="s">
        <v>1091</v>
      </c>
      <c r="G135" s="94">
        <v>31.93</v>
      </c>
      <c r="H135" s="95">
        <f t="shared" si="2"/>
        <v>1.9299999999999998E-2</v>
      </c>
    </row>
    <row r="136" spans="1:8" x14ac:dyDescent="0.3">
      <c r="A136" s="90">
        <v>15000</v>
      </c>
      <c r="B136" s="91">
        <v>2614</v>
      </c>
      <c r="C136" s="92">
        <v>180000</v>
      </c>
      <c r="D136" s="93">
        <v>0.17426666666666665</v>
      </c>
      <c r="F136" s="94" t="s">
        <v>1092</v>
      </c>
      <c r="G136" s="94">
        <v>34.200000000000003</v>
      </c>
      <c r="H136" s="95">
        <f t="shared" si="2"/>
        <v>4.200000000000003E-2</v>
      </c>
    </row>
    <row r="137" spans="1:8" x14ac:dyDescent="0.3">
      <c r="A137" s="90">
        <v>15100</v>
      </c>
      <c r="B137" s="91">
        <v>2641</v>
      </c>
      <c r="C137" s="92">
        <v>181200</v>
      </c>
      <c r="D137" s="93">
        <v>0.17490066225165563</v>
      </c>
      <c r="F137" s="94" t="s">
        <v>1093</v>
      </c>
      <c r="G137" s="94">
        <v>34.700000000000003</v>
      </c>
      <c r="H137" s="95">
        <f t="shared" si="2"/>
        <v>4.7000000000000028E-2</v>
      </c>
    </row>
    <row r="138" spans="1:8" x14ac:dyDescent="0.3">
      <c r="A138" s="90">
        <v>15200</v>
      </c>
      <c r="B138" s="91">
        <v>2668</v>
      </c>
      <c r="C138" s="92">
        <v>182400</v>
      </c>
      <c r="D138" s="93">
        <v>0.1755263157894737</v>
      </c>
      <c r="F138" s="94" t="s">
        <v>1094</v>
      </c>
      <c r="G138" s="94">
        <v>32.74</v>
      </c>
      <c r="H138" s="95">
        <f t="shared" si="2"/>
        <v>2.7400000000000022E-2</v>
      </c>
    </row>
    <row r="139" spans="1:8" x14ac:dyDescent="0.3">
      <c r="A139" s="90">
        <v>15300</v>
      </c>
      <c r="B139" s="91">
        <v>2695</v>
      </c>
      <c r="C139" s="92">
        <v>183600</v>
      </c>
      <c r="D139" s="93">
        <v>0.17614379084967322</v>
      </c>
      <c r="F139" s="94" t="s">
        <v>1095</v>
      </c>
      <c r="G139" s="94">
        <v>33.31</v>
      </c>
      <c r="H139" s="95">
        <f t="shared" si="2"/>
        <v>3.3100000000000025E-2</v>
      </c>
    </row>
    <row r="140" spans="1:8" x14ac:dyDescent="0.3">
      <c r="A140" s="90">
        <v>15400</v>
      </c>
      <c r="B140" s="91">
        <v>2722</v>
      </c>
      <c r="C140" s="92">
        <v>184800</v>
      </c>
      <c r="D140" s="93">
        <v>0.17675324675324675</v>
      </c>
      <c r="F140" s="94" t="s">
        <v>1096</v>
      </c>
      <c r="G140" s="94">
        <v>32.69</v>
      </c>
      <c r="H140" s="95">
        <f t="shared" si="2"/>
        <v>2.6899999999999979E-2</v>
      </c>
    </row>
    <row r="141" spans="1:8" x14ac:dyDescent="0.3">
      <c r="A141" s="90">
        <v>15500</v>
      </c>
      <c r="B141" s="91">
        <v>2749</v>
      </c>
      <c r="C141" s="92">
        <v>186000</v>
      </c>
      <c r="D141" s="93">
        <v>0.17735483870967741</v>
      </c>
      <c r="F141" s="94" t="s">
        <v>1097</v>
      </c>
      <c r="G141" s="94">
        <v>34.08</v>
      </c>
      <c r="H141" s="95">
        <f t="shared" si="2"/>
        <v>4.0799999999999982E-2</v>
      </c>
    </row>
    <row r="142" spans="1:8" x14ac:dyDescent="0.3">
      <c r="A142" s="90">
        <v>15600</v>
      </c>
      <c r="B142" s="91">
        <v>2775</v>
      </c>
      <c r="C142" s="92">
        <v>187200</v>
      </c>
      <c r="D142" s="93">
        <v>0.17788461538461539</v>
      </c>
      <c r="F142" s="94" t="s">
        <v>1098</v>
      </c>
      <c r="G142" s="94">
        <v>32.6</v>
      </c>
      <c r="H142" s="95">
        <f t="shared" si="2"/>
        <v>2.6000000000000016E-2</v>
      </c>
    </row>
    <row r="143" spans="1:8" x14ac:dyDescent="0.3">
      <c r="A143" s="90">
        <v>15700</v>
      </c>
      <c r="B143" s="91">
        <v>2802</v>
      </c>
      <c r="C143" s="92">
        <v>188400</v>
      </c>
      <c r="D143" s="93">
        <v>0.17847133757961783</v>
      </c>
      <c r="F143" s="94" t="s">
        <v>1099</v>
      </c>
      <c r="G143" s="94">
        <v>33.97</v>
      </c>
      <c r="H143" s="95">
        <f t="shared" si="2"/>
        <v>3.9699999999999992E-2</v>
      </c>
    </row>
    <row r="144" spans="1:8" x14ac:dyDescent="0.3">
      <c r="A144" s="90">
        <v>15800</v>
      </c>
      <c r="B144" s="91">
        <v>2829</v>
      </c>
      <c r="C144" s="92">
        <v>189600</v>
      </c>
      <c r="D144" s="93">
        <v>0.17905063291139239</v>
      </c>
      <c r="F144" s="94" t="s">
        <v>1100</v>
      </c>
      <c r="G144" s="94">
        <v>32.4</v>
      </c>
      <c r="H144" s="95">
        <f t="shared" si="2"/>
        <v>2.3999999999999987E-2</v>
      </c>
    </row>
    <row r="145" spans="1:8" x14ac:dyDescent="0.3">
      <c r="A145" s="90">
        <v>15900</v>
      </c>
      <c r="B145" s="91">
        <v>2856</v>
      </c>
      <c r="C145" s="92">
        <v>190800</v>
      </c>
      <c r="D145" s="93">
        <v>0.17962264150943397</v>
      </c>
      <c r="F145" s="94" t="s">
        <v>1101</v>
      </c>
      <c r="G145" s="94">
        <v>33.1</v>
      </c>
      <c r="H145" s="95">
        <f t="shared" si="2"/>
        <v>3.1000000000000014E-2</v>
      </c>
    </row>
    <row r="146" spans="1:8" x14ac:dyDescent="0.3">
      <c r="A146" s="90">
        <v>16000</v>
      </c>
      <c r="B146" s="91">
        <v>2883</v>
      </c>
      <c r="C146" s="92">
        <v>192000</v>
      </c>
      <c r="D146" s="93">
        <v>0.1801875</v>
      </c>
      <c r="F146" s="94" t="s">
        <v>1102</v>
      </c>
      <c r="G146" s="94">
        <v>35.11</v>
      </c>
      <c r="H146" s="95">
        <f t="shared" si="2"/>
        <v>5.1099999999999993E-2</v>
      </c>
    </row>
    <row r="147" spans="1:8" x14ac:dyDescent="0.3">
      <c r="A147" s="90">
        <v>16100</v>
      </c>
      <c r="B147" s="91">
        <v>2910</v>
      </c>
      <c r="C147" s="92">
        <v>193200</v>
      </c>
      <c r="D147" s="93">
        <v>0.18074534161490682</v>
      </c>
      <c r="F147" s="94" t="s">
        <v>1103</v>
      </c>
      <c r="G147" s="94">
        <v>33.700000000000003</v>
      </c>
      <c r="H147" s="95">
        <f t="shared" si="2"/>
        <v>3.7000000000000026E-2</v>
      </c>
    </row>
    <row r="148" spans="1:8" x14ac:dyDescent="0.3">
      <c r="A148" s="90">
        <v>16200</v>
      </c>
      <c r="B148" s="91">
        <v>2937</v>
      </c>
      <c r="C148" s="92">
        <v>194400</v>
      </c>
      <c r="D148" s="93">
        <v>0.18129629629629629</v>
      </c>
      <c r="F148" s="94" t="s">
        <v>1104</v>
      </c>
      <c r="G148" s="94">
        <v>31.74</v>
      </c>
      <c r="H148" s="95">
        <f t="shared" si="2"/>
        <v>1.7399999999999985E-2</v>
      </c>
    </row>
    <row r="149" spans="1:8" x14ac:dyDescent="0.3">
      <c r="A149" s="90">
        <v>16300</v>
      </c>
      <c r="B149" s="91">
        <v>2964</v>
      </c>
      <c r="C149" s="92">
        <v>195600</v>
      </c>
      <c r="D149" s="93">
        <v>0.18184049079754602</v>
      </c>
      <c r="F149" s="94" t="s">
        <v>1105</v>
      </c>
      <c r="G149" s="94">
        <v>32.78</v>
      </c>
      <c r="H149" s="95">
        <f t="shared" si="2"/>
        <v>2.7800000000000012E-2</v>
      </c>
    </row>
    <row r="150" spans="1:8" x14ac:dyDescent="0.3">
      <c r="A150" s="90">
        <v>16400</v>
      </c>
      <c r="B150" s="91">
        <v>2991</v>
      </c>
      <c r="C150" s="92">
        <v>196800</v>
      </c>
      <c r="D150" s="93">
        <v>0.1823780487804878</v>
      </c>
      <c r="F150" s="94" t="s">
        <v>1106</v>
      </c>
      <c r="G150" s="94">
        <v>32.78</v>
      </c>
      <c r="H150" s="95">
        <f t="shared" si="2"/>
        <v>2.7800000000000012E-2</v>
      </c>
    </row>
    <row r="151" spans="1:8" x14ac:dyDescent="0.3">
      <c r="A151" s="90">
        <v>16500</v>
      </c>
      <c r="B151" s="91">
        <v>3018</v>
      </c>
      <c r="C151" s="92">
        <v>198000</v>
      </c>
      <c r="D151" s="93">
        <v>0.18290909090909091</v>
      </c>
      <c r="F151" s="94" t="s">
        <v>1107</v>
      </c>
      <c r="G151" s="94">
        <v>30.51</v>
      </c>
      <c r="H151" s="95">
        <f t="shared" si="2"/>
        <v>5.100000000000016E-3</v>
      </c>
    </row>
    <row r="152" spans="1:8" x14ac:dyDescent="0.3">
      <c r="A152" s="90">
        <v>16600</v>
      </c>
      <c r="B152" s="91">
        <v>3045</v>
      </c>
      <c r="C152" s="92">
        <v>199200</v>
      </c>
      <c r="D152" s="93">
        <v>0.18343373493975904</v>
      </c>
      <c r="F152" s="94" t="s">
        <v>1108</v>
      </c>
      <c r="G152" s="94">
        <v>33.799999999999997</v>
      </c>
      <c r="H152" s="95">
        <f t="shared" si="2"/>
        <v>3.7999999999999971E-2</v>
      </c>
    </row>
    <row r="153" spans="1:8" x14ac:dyDescent="0.3">
      <c r="A153" s="90">
        <v>16700</v>
      </c>
      <c r="B153" s="91">
        <v>3071</v>
      </c>
      <c r="C153" s="92">
        <v>200400</v>
      </c>
      <c r="D153" s="93">
        <v>0.18389221556886229</v>
      </c>
      <c r="F153" s="94" t="s">
        <v>1109</v>
      </c>
      <c r="G153" s="94">
        <v>33.54</v>
      </c>
      <c r="H153" s="95">
        <f t="shared" si="2"/>
        <v>3.5399999999999994E-2</v>
      </c>
    </row>
    <row r="154" spans="1:8" x14ac:dyDescent="0.3">
      <c r="A154" s="90">
        <v>16800</v>
      </c>
      <c r="B154" s="91">
        <v>3098</v>
      </c>
      <c r="C154" s="92">
        <v>201600</v>
      </c>
      <c r="D154" s="93">
        <v>0.1844047619047619</v>
      </c>
      <c r="F154" s="94" t="s">
        <v>1110</v>
      </c>
      <c r="G154" s="94">
        <v>34.020000000000003</v>
      </c>
      <c r="H154" s="95">
        <f t="shared" si="2"/>
        <v>4.0200000000000034E-2</v>
      </c>
    </row>
    <row r="155" spans="1:8" x14ac:dyDescent="0.3">
      <c r="A155" s="90">
        <v>16900</v>
      </c>
      <c r="B155" s="91">
        <v>3125</v>
      </c>
      <c r="C155" s="92">
        <v>202800</v>
      </c>
      <c r="D155" s="93">
        <v>0.1849112426035503</v>
      </c>
      <c r="F155" s="94" t="s">
        <v>1111</v>
      </c>
      <c r="G155" s="94">
        <v>34.6</v>
      </c>
      <c r="H155" s="95">
        <f t="shared" si="2"/>
        <v>4.6000000000000013E-2</v>
      </c>
    </row>
    <row r="156" spans="1:8" x14ac:dyDescent="0.3">
      <c r="A156" s="90">
        <v>17000</v>
      </c>
      <c r="B156" s="91">
        <v>3152</v>
      </c>
      <c r="C156" s="92">
        <v>204000</v>
      </c>
      <c r="D156" s="93">
        <v>0.18541176470588236</v>
      </c>
      <c r="F156" s="94" t="s">
        <v>1112</v>
      </c>
      <c r="G156" s="94">
        <v>32.450000000000003</v>
      </c>
      <c r="H156" s="95">
        <f t="shared" si="2"/>
        <v>2.4500000000000029E-2</v>
      </c>
    </row>
    <row r="157" spans="1:8" x14ac:dyDescent="0.3">
      <c r="A157" s="90">
        <v>17100</v>
      </c>
      <c r="B157" s="91">
        <v>3179</v>
      </c>
      <c r="C157" s="92">
        <v>205200</v>
      </c>
      <c r="D157" s="93">
        <v>0.18590643274853802</v>
      </c>
      <c r="F157" s="94" t="s">
        <v>1113</v>
      </c>
      <c r="G157" s="94">
        <v>31.8</v>
      </c>
      <c r="H157" s="95">
        <f t="shared" si="2"/>
        <v>1.8000000000000009E-2</v>
      </c>
    </row>
    <row r="158" spans="1:8" x14ac:dyDescent="0.3">
      <c r="A158" s="90">
        <v>17200</v>
      </c>
      <c r="B158" s="91">
        <v>3206</v>
      </c>
      <c r="C158" s="92">
        <v>206400</v>
      </c>
      <c r="D158" s="93">
        <v>0.18639534883720929</v>
      </c>
      <c r="F158" s="94" t="s">
        <v>1114</v>
      </c>
      <c r="G158" s="94">
        <v>34.700000000000003</v>
      </c>
      <c r="H158" s="95">
        <f t="shared" si="2"/>
        <v>4.7000000000000028E-2</v>
      </c>
    </row>
    <row r="159" spans="1:8" x14ac:dyDescent="0.3">
      <c r="A159" s="90">
        <v>17300</v>
      </c>
      <c r="B159" s="91">
        <v>3233</v>
      </c>
      <c r="C159" s="92">
        <v>207600</v>
      </c>
      <c r="D159" s="93">
        <v>0.18687861271676301</v>
      </c>
      <c r="F159" s="94" t="s">
        <v>1115</v>
      </c>
      <c r="G159" s="94">
        <v>33.700000000000003</v>
      </c>
      <c r="H159" s="95">
        <f t="shared" si="2"/>
        <v>3.7000000000000026E-2</v>
      </c>
    </row>
    <row r="160" spans="1:8" x14ac:dyDescent="0.3">
      <c r="A160" s="90">
        <v>17400</v>
      </c>
      <c r="B160" s="91">
        <v>3260</v>
      </c>
      <c r="C160" s="92">
        <v>208800</v>
      </c>
      <c r="D160" s="93">
        <v>0.18735632183908046</v>
      </c>
      <c r="F160" s="94" t="s">
        <v>1116</v>
      </c>
      <c r="G160" s="94">
        <v>32.049999999999997</v>
      </c>
      <c r="H160" s="95">
        <f t="shared" si="2"/>
        <v>2.0499999999999973E-2</v>
      </c>
    </row>
    <row r="161" spans="1:8" x14ac:dyDescent="0.3">
      <c r="A161" s="90">
        <v>17500</v>
      </c>
      <c r="B161" s="91">
        <v>3287</v>
      </c>
      <c r="C161" s="92">
        <v>210000</v>
      </c>
      <c r="D161" s="93">
        <v>0.18782857142857143</v>
      </c>
      <c r="F161" s="94" t="s">
        <v>1117</v>
      </c>
      <c r="G161" s="94">
        <v>32.25</v>
      </c>
      <c r="H161" s="95">
        <f t="shared" si="2"/>
        <v>2.2499999999999999E-2</v>
      </c>
    </row>
    <row r="162" spans="1:8" x14ac:dyDescent="0.3">
      <c r="A162" s="90">
        <v>17600</v>
      </c>
      <c r="B162" s="91">
        <v>3314</v>
      </c>
      <c r="C162" s="92">
        <v>211200</v>
      </c>
      <c r="D162" s="93">
        <v>0.18829545454545454</v>
      </c>
      <c r="F162" s="94" t="s">
        <v>1118</v>
      </c>
      <c r="G162" s="94">
        <v>31.93</v>
      </c>
      <c r="H162" s="95">
        <f t="shared" si="2"/>
        <v>1.9299999999999998E-2</v>
      </c>
    </row>
    <row r="163" spans="1:8" x14ac:dyDescent="0.3">
      <c r="A163" s="90">
        <v>17700</v>
      </c>
      <c r="B163" s="91">
        <v>3341</v>
      </c>
      <c r="C163" s="92">
        <v>212400</v>
      </c>
      <c r="D163" s="93">
        <v>0.18875706214689267</v>
      </c>
      <c r="F163" s="94" t="s">
        <v>1119</v>
      </c>
      <c r="G163" s="94">
        <v>33.450000000000003</v>
      </c>
      <c r="H163" s="95">
        <f t="shared" si="2"/>
        <v>3.4500000000000031E-2</v>
      </c>
    </row>
    <row r="164" spans="1:8" x14ac:dyDescent="0.3">
      <c r="A164" s="90">
        <v>17800</v>
      </c>
      <c r="B164" s="91">
        <v>3368</v>
      </c>
      <c r="C164" s="92">
        <v>213600</v>
      </c>
      <c r="D164" s="93">
        <v>0.18921348314606742</v>
      </c>
      <c r="F164" s="94" t="s">
        <v>1120</v>
      </c>
      <c r="G164" s="94">
        <v>34.270000000000003</v>
      </c>
      <c r="H164" s="95">
        <f t="shared" si="2"/>
        <v>4.270000000000003E-2</v>
      </c>
    </row>
    <row r="165" spans="1:8" x14ac:dyDescent="0.3">
      <c r="A165" s="90">
        <v>17900</v>
      </c>
      <c r="B165" s="91">
        <v>3394</v>
      </c>
      <c r="C165" s="92">
        <v>214800</v>
      </c>
      <c r="D165" s="93">
        <v>0.18960893854748603</v>
      </c>
      <c r="F165" s="94" t="s">
        <v>1121</v>
      </c>
      <c r="G165" s="94">
        <v>33.35</v>
      </c>
      <c r="H165" s="95">
        <f t="shared" si="2"/>
        <v>3.3500000000000016E-2</v>
      </c>
    </row>
    <row r="166" spans="1:8" x14ac:dyDescent="0.3">
      <c r="A166" s="90">
        <v>18000</v>
      </c>
      <c r="B166" s="91">
        <v>3421</v>
      </c>
      <c r="C166" s="92">
        <v>216000</v>
      </c>
      <c r="D166" s="93">
        <v>0.19005555555555556</v>
      </c>
      <c r="F166" s="94" t="s">
        <v>1122</v>
      </c>
      <c r="G166" s="94">
        <v>34.049999999999997</v>
      </c>
      <c r="H166" s="95">
        <f t="shared" si="2"/>
        <v>4.0499999999999974E-2</v>
      </c>
    </row>
    <row r="167" spans="1:8" x14ac:dyDescent="0.3">
      <c r="A167" s="90">
        <v>18100</v>
      </c>
      <c r="B167" s="91">
        <v>3448</v>
      </c>
      <c r="C167" s="92">
        <v>217200</v>
      </c>
      <c r="D167" s="93">
        <v>0.19049723756906078</v>
      </c>
      <c r="F167" s="94" t="s">
        <v>1123</v>
      </c>
      <c r="G167" s="94">
        <v>35.090000000000003</v>
      </c>
      <c r="H167" s="95">
        <f t="shared" si="2"/>
        <v>5.0900000000000035E-2</v>
      </c>
    </row>
    <row r="168" spans="1:8" x14ac:dyDescent="0.3">
      <c r="A168" s="90">
        <v>18200</v>
      </c>
      <c r="B168" s="91">
        <v>3475</v>
      </c>
      <c r="C168" s="92">
        <v>218400</v>
      </c>
      <c r="D168" s="93">
        <v>0.19093406593406592</v>
      </c>
      <c r="F168" s="94" t="s">
        <v>1124</v>
      </c>
      <c r="G168" s="94">
        <v>32.950000000000003</v>
      </c>
      <c r="H168" s="95">
        <f t="shared" si="2"/>
        <v>2.950000000000003E-2</v>
      </c>
    </row>
    <row r="169" spans="1:8" x14ac:dyDescent="0.3">
      <c r="A169" s="90">
        <v>18300</v>
      </c>
      <c r="B169" s="91">
        <v>3502</v>
      </c>
      <c r="C169" s="92">
        <v>219600</v>
      </c>
      <c r="D169" s="93">
        <v>0.19136612021857924</v>
      </c>
      <c r="F169" s="94" t="s">
        <v>1125</v>
      </c>
      <c r="G169" s="94">
        <v>33.630000000000003</v>
      </c>
      <c r="H169" s="95">
        <f t="shared" si="2"/>
        <v>3.6300000000000027E-2</v>
      </c>
    </row>
    <row r="170" spans="1:8" x14ac:dyDescent="0.3">
      <c r="A170" s="90">
        <v>18400</v>
      </c>
      <c r="B170" s="91">
        <v>3529</v>
      </c>
      <c r="C170" s="92">
        <v>220800</v>
      </c>
      <c r="D170" s="93">
        <v>0.19179347826086957</v>
      </c>
      <c r="F170" s="94" t="s">
        <v>1126</v>
      </c>
      <c r="G170" s="94">
        <v>33.369999999999997</v>
      </c>
      <c r="H170" s="95">
        <f t="shared" si="2"/>
        <v>3.3699999999999973E-2</v>
      </c>
    </row>
    <row r="171" spans="1:8" x14ac:dyDescent="0.3">
      <c r="A171" s="90">
        <v>18500</v>
      </c>
      <c r="B171" s="91">
        <v>3556</v>
      </c>
      <c r="C171" s="92">
        <v>222000</v>
      </c>
      <c r="D171" s="93">
        <v>0.19221621621621621</v>
      </c>
      <c r="F171" s="94" t="s">
        <v>1127</v>
      </c>
      <c r="G171" s="94">
        <v>33.049999999999997</v>
      </c>
      <c r="H171" s="95">
        <f t="shared" si="2"/>
        <v>3.0499999999999972E-2</v>
      </c>
    </row>
    <row r="172" spans="1:8" x14ac:dyDescent="0.3">
      <c r="A172" s="90">
        <v>18600</v>
      </c>
      <c r="B172" s="91">
        <v>3583</v>
      </c>
      <c r="C172" s="92">
        <v>223200</v>
      </c>
      <c r="D172" s="93">
        <v>0.19263440860215053</v>
      </c>
      <c r="F172" s="94" t="s">
        <v>1128</v>
      </c>
      <c r="G172" s="94">
        <v>34.840000000000003</v>
      </c>
      <c r="H172" s="95">
        <f t="shared" si="2"/>
        <v>4.8400000000000033E-2</v>
      </c>
    </row>
    <row r="173" spans="1:8" x14ac:dyDescent="0.3">
      <c r="A173" s="90">
        <v>18700</v>
      </c>
      <c r="B173" s="91">
        <v>3610</v>
      </c>
      <c r="C173" s="92">
        <v>224400</v>
      </c>
      <c r="D173" s="93">
        <v>0.19304812834224599</v>
      </c>
      <c r="F173" s="94" t="s">
        <v>1129</v>
      </c>
      <c r="G173" s="94">
        <v>31.44</v>
      </c>
      <c r="H173" s="95">
        <f t="shared" si="2"/>
        <v>1.4400000000000013E-2</v>
      </c>
    </row>
    <row r="174" spans="1:8" x14ac:dyDescent="0.3">
      <c r="A174" s="90">
        <v>18800</v>
      </c>
      <c r="B174" s="91">
        <v>3637</v>
      </c>
      <c r="C174" s="92">
        <v>225600</v>
      </c>
      <c r="D174" s="93">
        <v>0.19345744680851062</v>
      </c>
      <c r="F174" s="94" t="s">
        <v>1130</v>
      </c>
      <c r="G174" s="94">
        <v>31.5</v>
      </c>
      <c r="H174" s="95">
        <f t="shared" si="2"/>
        <v>1.4999999999999999E-2</v>
      </c>
    </row>
    <row r="175" spans="1:8" x14ac:dyDescent="0.3">
      <c r="A175" s="90">
        <v>18900</v>
      </c>
      <c r="B175" s="91">
        <v>3664</v>
      </c>
      <c r="C175" s="92">
        <v>226800</v>
      </c>
      <c r="D175" s="93">
        <v>0.19386243386243387</v>
      </c>
      <c r="F175" s="94" t="s">
        <v>1131</v>
      </c>
      <c r="G175" s="94">
        <v>33.590000000000003</v>
      </c>
      <c r="H175" s="95">
        <f t="shared" si="2"/>
        <v>3.5900000000000036E-2</v>
      </c>
    </row>
    <row r="176" spans="1:8" x14ac:dyDescent="0.3">
      <c r="A176" s="90">
        <v>19000</v>
      </c>
      <c r="B176" s="91">
        <v>3691</v>
      </c>
      <c r="C176" s="92">
        <v>228000</v>
      </c>
      <c r="D176" s="93">
        <v>0.19426315789473683</v>
      </c>
      <c r="F176" s="94" t="s">
        <v>1132</v>
      </c>
      <c r="G176" s="94">
        <v>34.42</v>
      </c>
      <c r="H176" s="95">
        <f t="shared" si="2"/>
        <v>4.4200000000000017E-2</v>
      </c>
    </row>
    <row r="177" spans="1:8" x14ac:dyDescent="0.3">
      <c r="A177" s="90">
        <v>19100</v>
      </c>
      <c r="B177" s="91">
        <v>3717</v>
      </c>
      <c r="C177" s="92">
        <v>229200</v>
      </c>
      <c r="D177" s="93">
        <v>0.19460732984293194</v>
      </c>
      <c r="F177" s="94" t="s">
        <v>1133</v>
      </c>
      <c r="G177" s="94">
        <v>34.450000000000003</v>
      </c>
      <c r="H177" s="95">
        <f t="shared" si="2"/>
        <v>4.4500000000000033E-2</v>
      </c>
    </row>
    <row r="178" spans="1:8" x14ac:dyDescent="0.3">
      <c r="A178" s="90">
        <v>19200</v>
      </c>
      <c r="B178" s="91">
        <v>3744</v>
      </c>
      <c r="C178" s="92">
        <v>230400</v>
      </c>
      <c r="D178" s="93">
        <v>0.19500000000000001</v>
      </c>
      <c r="F178" s="94" t="s">
        <v>1134</v>
      </c>
      <c r="G178" s="94">
        <v>33.549999999999997</v>
      </c>
      <c r="H178" s="95">
        <f t="shared" si="2"/>
        <v>3.5499999999999969E-2</v>
      </c>
    </row>
    <row r="179" spans="1:8" x14ac:dyDescent="0.3">
      <c r="A179" s="90">
        <v>19300</v>
      </c>
      <c r="B179" s="91">
        <v>3771</v>
      </c>
      <c r="C179" s="92">
        <v>231600</v>
      </c>
      <c r="D179" s="93">
        <v>0.19538860103626943</v>
      </c>
      <c r="F179" s="94" t="s">
        <v>1135</v>
      </c>
      <c r="G179" s="94">
        <v>33.450000000000003</v>
      </c>
      <c r="H179" s="95">
        <f t="shared" si="2"/>
        <v>3.4500000000000031E-2</v>
      </c>
    </row>
    <row r="180" spans="1:8" x14ac:dyDescent="0.3">
      <c r="A180" s="90">
        <v>19400</v>
      </c>
      <c r="B180" s="91">
        <v>3798</v>
      </c>
      <c r="C180" s="92">
        <v>232800</v>
      </c>
      <c r="D180" s="93">
        <v>0.19577319587628866</v>
      </c>
      <c r="F180" s="94" t="s">
        <v>1136</v>
      </c>
      <c r="G180" s="94">
        <v>33.19</v>
      </c>
      <c r="H180" s="95">
        <f t="shared" si="2"/>
        <v>3.1899999999999977E-2</v>
      </c>
    </row>
    <row r="181" spans="1:8" x14ac:dyDescent="0.3">
      <c r="A181" s="90">
        <v>19500</v>
      </c>
      <c r="B181" s="91">
        <v>3825</v>
      </c>
      <c r="C181" s="92">
        <v>234000</v>
      </c>
      <c r="D181" s="93">
        <v>0.19615384615384615</v>
      </c>
      <c r="F181" s="94" t="s">
        <v>1137</v>
      </c>
      <c r="G181" s="94">
        <v>31.75</v>
      </c>
      <c r="H181" s="95">
        <f t="shared" si="2"/>
        <v>1.7500000000000002E-2</v>
      </c>
    </row>
    <row r="182" spans="1:8" x14ac:dyDescent="0.3">
      <c r="A182" s="90">
        <v>19600</v>
      </c>
      <c r="B182" s="91">
        <v>3852</v>
      </c>
      <c r="C182" s="92">
        <v>235200</v>
      </c>
      <c r="D182" s="93">
        <v>0.19653061224489796</v>
      </c>
      <c r="F182" s="94" t="s">
        <v>1138</v>
      </c>
      <c r="G182" s="94">
        <v>33.119999999999997</v>
      </c>
      <c r="H182" s="95">
        <f t="shared" si="2"/>
        <v>3.1199999999999974E-2</v>
      </c>
    </row>
    <row r="183" spans="1:8" x14ac:dyDescent="0.3">
      <c r="A183" s="90">
        <v>19700</v>
      </c>
      <c r="B183" s="91">
        <v>3879</v>
      </c>
      <c r="C183" s="92">
        <v>236400</v>
      </c>
      <c r="D183" s="93">
        <v>0.19690355329949238</v>
      </c>
      <c r="F183" s="94" t="s">
        <v>1139</v>
      </c>
      <c r="G183" s="94">
        <v>32.08</v>
      </c>
      <c r="H183" s="95">
        <f t="shared" si="2"/>
        <v>2.0799999999999982E-2</v>
      </c>
    </row>
    <row r="184" spans="1:8" x14ac:dyDescent="0.3">
      <c r="A184" s="90">
        <v>19800</v>
      </c>
      <c r="B184" s="91">
        <v>3906</v>
      </c>
      <c r="C184" s="92">
        <v>237600</v>
      </c>
      <c r="D184" s="93">
        <v>0.19727272727272727</v>
      </c>
      <c r="F184" s="94" t="s">
        <v>1140</v>
      </c>
      <c r="G184" s="94">
        <v>31.2</v>
      </c>
      <c r="H184" s="95">
        <f t="shared" si="2"/>
        <v>1.1999999999999993E-2</v>
      </c>
    </row>
    <row r="185" spans="1:8" x14ac:dyDescent="0.3">
      <c r="A185" s="90">
        <v>19900</v>
      </c>
      <c r="B185" s="91">
        <v>3933</v>
      </c>
      <c r="C185" s="92">
        <v>238800</v>
      </c>
      <c r="D185" s="93">
        <v>0.19763819095477386</v>
      </c>
      <c r="F185" s="94" t="s">
        <v>1141</v>
      </c>
      <c r="G185" s="94">
        <v>31.61</v>
      </c>
      <c r="H185" s="95">
        <f t="shared" si="2"/>
        <v>1.6099999999999996E-2</v>
      </c>
    </row>
    <row r="186" spans="1:8" x14ac:dyDescent="0.3">
      <c r="A186" s="90">
        <v>20000</v>
      </c>
      <c r="B186" s="91">
        <v>3960</v>
      </c>
      <c r="C186" s="92">
        <v>240000</v>
      </c>
      <c r="D186" s="93">
        <v>0.19800000000000001</v>
      </c>
      <c r="F186" s="94" t="s">
        <v>1142</v>
      </c>
      <c r="G186" s="94">
        <v>32.58</v>
      </c>
      <c r="H186" s="95">
        <f t="shared" si="2"/>
        <v>2.5799999999999983E-2</v>
      </c>
    </row>
    <row r="187" spans="1:8" x14ac:dyDescent="0.3">
      <c r="A187" s="90">
        <v>20200</v>
      </c>
      <c r="B187" s="91">
        <v>4013</v>
      </c>
      <c r="C187" s="92">
        <v>242400</v>
      </c>
      <c r="D187" s="93">
        <v>0.19866336633663367</v>
      </c>
      <c r="F187" s="94" t="s">
        <v>1143</v>
      </c>
      <c r="G187" s="94">
        <v>33.950000000000003</v>
      </c>
      <c r="H187" s="95">
        <f t="shared" si="2"/>
        <v>3.9500000000000028E-2</v>
      </c>
    </row>
    <row r="188" spans="1:8" x14ac:dyDescent="0.3">
      <c r="A188" s="90">
        <v>20400</v>
      </c>
      <c r="B188" s="91">
        <v>4067</v>
      </c>
      <c r="C188" s="92">
        <v>244800</v>
      </c>
      <c r="D188" s="93">
        <v>0.19936274509803922</v>
      </c>
      <c r="F188" s="94" t="s">
        <v>1144</v>
      </c>
      <c r="G188" s="94">
        <v>33.39</v>
      </c>
      <c r="H188" s="95">
        <f t="shared" si="2"/>
        <v>3.3900000000000007E-2</v>
      </c>
    </row>
    <row r="189" spans="1:8" x14ac:dyDescent="0.3">
      <c r="A189" s="90">
        <v>20600</v>
      </c>
      <c r="B189" s="91">
        <v>4121</v>
      </c>
      <c r="C189" s="92">
        <v>247200</v>
      </c>
      <c r="D189" s="93">
        <v>0.2000485436893204</v>
      </c>
      <c r="F189" s="94" t="s">
        <v>1145</v>
      </c>
      <c r="G189" s="94">
        <v>31.11</v>
      </c>
      <c r="H189" s="95">
        <f t="shared" si="2"/>
        <v>1.1099999999999995E-2</v>
      </c>
    </row>
    <row r="190" spans="1:8" x14ac:dyDescent="0.3">
      <c r="A190" s="90">
        <v>20800</v>
      </c>
      <c r="B190" s="91">
        <v>4175</v>
      </c>
      <c r="C190" s="92">
        <v>249600</v>
      </c>
      <c r="D190" s="93">
        <v>0.20072115384615385</v>
      </c>
      <c r="F190" s="94" t="s">
        <v>1146</v>
      </c>
      <c r="G190" s="94">
        <v>32.340000000000003</v>
      </c>
      <c r="H190" s="95">
        <f t="shared" si="2"/>
        <v>2.3400000000000035E-2</v>
      </c>
    </row>
    <row r="191" spans="1:8" x14ac:dyDescent="0.3">
      <c r="A191" s="90">
        <v>21000</v>
      </c>
      <c r="B191" s="91">
        <v>4229</v>
      </c>
      <c r="C191" s="92">
        <v>252000</v>
      </c>
      <c r="D191" s="93">
        <v>0.20138095238095238</v>
      </c>
      <c r="F191" s="94" t="s">
        <v>1147</v>
      </c>
      <c r="G191" s="94">
        <v>34.090000000000003</v>
      </c>
      <c r="H191" s="95">
        <f t="shared" si="2"/>
        <v>4.0900000000000034E-2</v>
      </c>
    </row>
    <row r="192" spans="1:8" x14ac:dyDescent="0.3">
      <c r="A192" s="90">
        <v>21200</v>
      </c>
      <c r="B192" s="91">
        <v>4283</v>
      </c>
      <c r="C192" s="92">
        <v>254400</v>
      </c>
      <c r="D192" s="93">
        <v>0.20202830188679247</v>
      </c>
      <c r="F192" s="94" t="s">
        <v>1148</v>
      </c>
      <c r="G192" s="94">
        <v>34.68</v>
      </c>
      <c r="H192" s="95">
        <f t="shared" si="2"/>
        <v>4.6800000000000001E-2</v>
      </c>
    </row>
    <row r="193" spans="1:8" x14ac:dyDescent="0.3">
      <c r="A193" s="90">
        <v>21400</v>
      </c>
      <c r="B193" s="91">
        <v>4336</v>
      </c>
      <c r="C193" s="92">
        <v>256800</v>
      </c>
      <c r="D193" s="93">
        <v>0.20261682242990653</v>
      </c>
      <c r="F193" s="94" t="s">
        <v>1149</v>
      </c>
      <c r="G193" s="94">
        <v>30.2</v>
      </c>
      <c r="H193" s="95">
        <f t="shared" si="2"/>
        <v>1.9999999999999931E-3</v>
      </c>
    </row>
    <row r="194" spans="1:8" x14ac:dyDescent="0.3">
      <c r="A194" s="90">
        <v>21600</v>
      </c>
      <c r="B194" s="91">
        <v>4390</v>
      </c>
      <c r="C194" s="92">
        <v>259200</v>
      </c>
      <c r="D194" s="93">
        <v>0.20324074074074075</v>
      </c>
      <c r="F194" s="94" t="s">
        <v>1150</v>
      </c>
      <c r="G194" s="94">
        <v>29.2</v>
      </c>
      <c r="H194" s="95">
        <f t="shared" ref="H194:H257" si="3">(-30+G194)*0.01</f>
        <v>-8.0000000000000071E-3</v>
      </c>
    </row>
    <row r="195" spans="1:8" x14ac:dyDescent="0.3">
      <c r="A195" s="90">
        <v>21800</v>
      </c>
      <c r="B195" s="91">
        <v>4444</v>
      </c>
      <c r="C195" s="92">
        <v>261600</v>
      </c>
      <c r="D195" s="93">
        <v>0.20385321100917431</v>
      </c>
      <c r="F195" s="94" t="s">
        <v>1151</v>
      </c>
      <c r="G195" s="94">
        <v>34.450000000000003</v>
      </c>
      <c r="H195" s="95">
        <f t="shared" si="3"/>
        <v>4.4500000000000033E-2</v>
      </c>
    </row>
    <row r="196" spans="1:8" x14ac:dyDescent="0.3">
      <c r="A196" s="90">
        <v>22000</v>
      </c>
      <c r="B196" s="91">
        <v>4498</v>
      </c>
      <c r="C196" s="92">
        <v>264000</v>
      </c>
      <c r="D196" s="93">
        <v>0.20445454545454544</v>
      </c>
      <c r="F196" s="94" t="s">
        <v>1152</v>
      </c>
      <c r="G196" s="94">
        <v>33.47</v>
      </c>
      <c r="H196" s="95">
        <f t="shared" si="3"/>
        <v>3.4699999999999988E-2</v>
      </c>
    </row>
    <row r="197" spans="1:8" x14ac:dyDescent="0.3">
      <c r="A197" s="90">
        <v>22200</v>
      </c>
      <c r="B197" s="91">
        <v>4552</v>
      </c>
      <c r="C197" s="92">
        <v>266400</v>
      </c>
      <c r="D197" s="93">
        <v>0.20504504504504503</v>
      </c>
      <c r="F197" s="94" t="s">
        <v>1153</v>
      </c>
      <c r="G197" s="94">
        <v>29.83</v>
      </c>
      <c r="H197" s="95">
        <f t="shared" si="3"/>
        <v>-1.700000000000017E-3</v>
      </c>
    </row>
    <row r="198" spans="1:8" x14ac:dyDescent="0.3">
      <c r="A198" s="90">
        <v>22400</v>
      </c>
      <c r="B198" s="91">
        <v>4606</v>
      </c>
      <c r="C198" s="92">
        <v>268800</v>
      </c>
      <c r="D198" s="93">
        <v>0.205625</v>
      </c>
      <c r="F198" s="94" t="s">
        <v>1154</v>
      </c>
      <c r="G198" s="94">
        <v>33.119999999999997</v>
      </c>
      <c r="H198" s="95">
        <f t="shared" si="3"/>
        <v>3.1199999999999974E-2</v>
      </c>
    </row>
    <row r="199" spans="1:8" x14ac:dyDescent="0.3">
      <c r="A199" s="90">
        <v>22600</v>
      </c>
      <c r="B199" s="91">
        <v>4659</v>
      </c>
      <c r="C199" s="92">
        <v>271200</v>
      </c>
      <c r="D199" s="93">
        <v>0.20615044247787612</v>
      </c>
      <c r="F199" s="94" t="s">
        <v>1155</v>
      </c>
      <c r="G199" s="94">
        <v>29.98</v>
      </c>
      <c r="H199" s="95">
        <f t="shared" si="3"/>
        <v>-1.9999999999999575E-4</v>
      </c>
    </row>
    <row r="200" spans="1:8" x14ac:dyDescent="0.3">
      <c r="A200" s="90">
        <v>22800</v>
      </c>
      <c r="B200" s="91">
        <v>4713</v>
      </c>
      <c r="C200" s="92">
        <v>273600</v>
      </c>
      <c r="D200" s="93">
        <v>0.20671052631578948</v>
      </c>
      <c r="F200" s="94" t="s">
        <v>1156</v>
      </c>
      <c r="G200" s="94">
        <v>33.700000000000003</v>
      </c>
      <c r="H200" s="95">
        <f t="shared" si="3"/>
        <v>3.7000000000000026E-2</v>
      </c>
    </row>
    <row r="201" spans="1:8" x14ac:dyDescent="0.3">
      <c r="A201" s="90">
        <v>23000</v>
      </c>
      <c r="B201" s="91">
        <v>4767</v>
      </c>
      <c r="C201" s="92">
        <v>276000</v>
      </c>
      <c r="D201" s="93">
        <v>0.20726086956521739</v>
      </c>
      <c r="F201" s="94" t="s">
        <v>1157</v>
      </c>
      <c r="G201" s="94">
        <v>34.450000000000003</v>
      </c>
      <c r="H201" s="95">
        <f t="shared" si="3"/>
        <v>4.4500000000000033E-2</v>
      </c>
    </row>
    <row r="202" spans="1:8" x14ac:dyDescent="0.3">
      <c r="A202" s="90">
        <v>23200</v>
      </c>
      <c r="B202" s="91">
        <v>4821</v>
      </c>
      <c r="C202" s="92">
        <v>278400</v>
      </c>
      <c r="D202" s="93">
        <v>0.20780172413793102</v>
      </c>
      <c r="F202" s="94" t="s">
        <v>1158</v>
      </c>
      <c r="G202" s="94">
        <v>32.5</v>
      </c>
      <c r="H202" s="95">
        <f t="shared" si="3"/>
        <v>2.5000000000000001E-2</v>
      </c>
    </row>
    <row r="203" spans="1:8" x14ac:dyDescent="0.3">
      <c r="A203" s="90">
        <v>23400</v>
      </c>
      <c r="B203" s="91">
        <v>4875</v>
      </c>
      <c r="C203" s="92">
        <v>280800</v>
      </c>
      <c r="D203" s="93">
        <v>0.20833333333333334</v>
      </c>
      <c r="F203" s="94" t="s">
        <v>1159</v>
      </c>
      <c r="G203" s="94">
        <v>33.39</v>
      </c>
      <c r="H203" s="95">
        <f t="shared" si="3"/>
        <v>3.3900000000000007E-2</v>
      </c>
    </row>
    <row r="204" spans="1:8" x14ac:dyDescent="0.3">
      <c r="A204" s="90">
        <v>23600</v>
      </c>
      <c r="B204" s="91">
        <v>4929</v>
      </c>
      <c r="C204" s="92">
        <v>283200</v>
      </c>
      <c r="D204" s="93">
        <v>0.20885593220338983</v>
      </c>
      <c r="F204" s="94" t="s">
        <v>1160</v>
      </c>
      <c r="G204" s="94">
        <v>34.42</v>
      </c>
      <c r="H204" s="95">
        <f t="shared" si="3"/>
        <v>4.4200000000000017E-2</v>
      </c>
    </row>
    <row r="205" spans="1:8" x14ac:dyDescent="0.3">
      <c r="A205" s="90">
        <v>23800</v>
      </c>
      <c r="B205" s="91">
        <v>4982</v>
      </c>
      <c r="C205" s="92">
        <v>285600</v>
      </c>
      <c r="D205" s="93">
        <v>0.20932773109243696</v>
      </c>
      <c r="F205" s="94" t="s">
        <v>1161</v>
      </c>
      <c r="G205" s="94">
        <v>30.98</v>
      </c>
      <c r="H205" s="95">
        <f t="shared" si="3"/>
        <v>9.8000000000000049E-3</v>
      </c>
    </row>
    <row r="206" spans="1:8" x14ac:dyDescent="0.3">
      <c r="A206" s="90">
        <v>24000</v>
      </c>
      <c r="B206" s="91">
        <v>5036</v>
      </c>
      <c r="C206" s="92">
        <v>288000</v>
      </c>
      <c r="D206" s="93">
        <v>0.20983333333333334</v>
      </c>
      <c r="F206" s="94" t="s">
        <v>1162</v>
      </c>
      <c r="G206" s="94">
        <v>33.880000000000003</v>
      </c>
      <c r="H206" s="95">
        <f t="shared" si="3"/>
        <v>3.8800000000000029E-2</v>
      </c>
    </row>
    <row r="207" spans="1:8" x14ac:dyDescent="0.3">
      <c r="A207" s="90">
        <v>24200</v>
      </c>
      <c r="B207" s="91">
        <v>5090</v>
      </c>
      <c r="C207" s="92">
        <v>290400</v>
      </c>
      <c r="D207" s="93">
        <v>0.2103305785123967</v>
      </c>
      <c r="F207" s="94" t="s">
        <v>1163</v>
      </c>
      <c r="G207" s="94">
        <v>33.35</v>
      </c>
      <c r="H207" s="95">
        <f t="shared" si="3"/>
        <v>3.3500000000000016E-2</v>
      </c>
    </row>
    <row r="208" spans="1:8" x14ac:dyDescent="0.3">
      <c r="A208" s="90">
        <v>24400</v>
      </c>
      <c r="B208" s="91">
        <v>5144</v>
      </c>
      <c r="C208" s="92">
        <v>292800</v>
      </c>
      <c r="D208" s="93">
        <v>0.21081967213114755</v>
      </c>
      <c r="F208" s="94" t="s">
        <v>1164</v>
      </c>
      <c r="G208" s="94">
        <v>33.19</v>
      </c>
      <c r="H208" s="95">
        <f t="shared" si="3"/>
        <v>3.1899999999999977E-2</v>
      </c>
    </row>
    <row r="209" spans="1:8" x14ac:dyDescent="0.3">
      <c r="A209" s="90">
        <v>24600</v>
      </c>
      <c r="B209" s="91">
        <v>5198</v>
      </c>
      <c r="C209" s="92">
        <v>295200</v>
      </c>
      <c r="D209" s="93">
        <v>0.21130081300813008</v>
      </c>
      <c r="F209" s="94" t="s">
        <v>1165</v>
      </c>
      <c r="G209" s="94">
        <v>31.43</v>
      </c>
      <c r="H209" s="95">
        <f t="shared" si="3"/>
        <v>1.4299999999999997E-2</v>
      </c>
    </row>
    <row r="210" spans="1:8" x14ac:dyDescent="0.3">
      <c r="A210" s="90">
        <v>24800</v>
      </c>
      <c r="B210" s="91">
        <v>5252</v>
      </c>
      <c r="C210" s="92">
        <v>297600</v>
      </c>
      <c r="D210" s="93">
        <v>0.21177419354838709</v>
      </c>
      <c r="F210" s="94" t="s">
        <v>1166</v>
      </c>
      <c r="G210" s="94">
        <v>30.93</v>
      </c>
      <c r="H210" s="95">
        <f t="shared" si="3"/>
        <v>9.2999999999999975E-3</v>
      </c>
    </row>
    <row r="211" spans="1:8" x14ac:dyDescent="0.3">
      <c r="A211" s="90">
        <v>25000</v>
      </c>
      <c r="B211" s="91">
        <v>5305</v>
      </c>
      <c r="C211" s="92">
        <v>300000</v>
      </c>
      <c r="D211" s="93">
        <v>0.2122</v>
      </c>
      <c r="F211" s="94" t="s">
        <v>1167</v>
      </c>
      <c r="G211" s="94">
        <v>33.83</v>
      </c>
      <c r="H211" s="95">
        <f t="shared" si="3"/>
        <v>3.8299999999999987E-2</v>
      </c>
    </row>
    <row r="212" spans="1:8" x14ac:dyDescent="0.3">
      <c r="A212" s="90">
        <v>25200</v>
      </c>
      <c r="B212" s="91">
        <v>5359</v>
      </c>
      <c r="C212" s="92">
        <v>302400</v>
      </c>
      <c r="D212" s="93">
        <v>0.21265873015873016</v>
      </c>
      <c r="F212" s="94" t="s">
        <v>1168</v>
      </c>
      <c r="G212" s="94">
        <v>33.200000000000003</v>
      </c>
      <c r="H212" s="95">
        <f t="shared" si="3"/>
        <v>3.2000000000000028E-2</v>
      </c>
    </row>
    <row r="213" spans="1:8" x14ac:dyDescent="0.3">
      <c r="A213" s="90">
        <v>25400</v>
      </c>
      <c r="B213" s="91">
        <v>5413</v>
      </c>
      <c r="C213" s="92">
        <v>304800</v>
      </c>
      <c r="D213" s="93">
        <v>0.21311023622047245</v>
      </c>
      <c r="F213" s="94" t="s">
        <v>1169</v>
      </c>
      <c r="G213" s="94">
        <v>33.950000000000003</v>
      </c>
      <c r="H213" s="95">
        <f t="shared" si="3"/>
        <v>3.9500000000000028E-2</v>
      </c>
    </row>
    <row r="214" spans="1:8" x14ac:dyDescent="0.3">
      <c r="A214" s="90">
        <v>25600</v>
      </c>
      <c r="B214" s="91">
        <v>5467</v>
      </c>
      <c r="C214" s="92">
        <v>307200</v>
      </c>
      <c r="D214" s="93">
        <v>0.21355468750000001</v>
      </c>
      <c r="F214" s="94" t="s">
        <v>1170</v>
      </c>
      <c r="G214" s="94">
        <v>33.18</v>
      </c>
      <c r="H214" s="95">
        <f t="shared" si="3"/>
        <v>3.1799999999999995E-2</v>
      </c>
    </row>
    <row r="215" spans="1:8" x14ac:dyDescent="0.3">
      <c r="A215" s="90">
        <v>25800</v>
      </c>
      <c r="B215" s="91">
        <v>5521</v>
      </c>
      <c r="C215" s="92">
        <v>309600</v>
      </c>
      <c r="D215" s="93">
        <v>0.2139922480620155</v>
      </c>
      <c r="F215" s="94" t="s">
        <v>1171</v>
      </c>
      <c r="G215" s="94">
        <v>33.17</v>
      </c>
      <c r="H215" s="95">
        <f t="shared" si="3"/>
        <v>3.170000000000002E-2</v>
      </c>
    </row>
    <row r="216" spans="1:8" x14ac:dyDescent="0.3">
      <c r="A216" s="90">
        <v>26000</v>
      </c>
      <c r="B216" s="91">
        <v>5575</v>
      </c>
      <c r="C216" s="92">
        <v>312000</v>
      </c>
      <c r="D216" s="93">
        <v>0.21442307692307691</v>
      </c>
      <c r="F216" s="94" t="s">
        <v>1172</v>
      </c>
      <c r="G216" s="94">
        <v>31.88</v>
      </c>
      <c r="H216" s="95">
        <f t="shared" si="3"/>
        <v>1.879999999999999E-2</v>
      </c>
    </row>
    <row r="217" spans="1:8" x14ac:dyDescent="0.3">
      <c r="A217" s="90">
        <v>26200</v>
      </c>
      <c r="B217" s="91">
        <v>5628</v>
      </c>
      <c r="C217" s="92">
        <v>314400</v>
      </c>
      <c r="D217" s="93">
        <v>0.2148091603053435</v>
      </c>
      <c r="F217" s="94" t="s">
        <v>1173</v>
      </c>
      <c r="G217" s="94">
        <v>32.229999999999997</v>
      </c>
      <c r="H217" s="95">
        <f t="shared" si="3"/>
        <v>2.2299999999999969E-2</v>
      </c>
    </row>
    <row r="218" spans="1:8" x14ac:dyDescent="0.3">
      <c r="A218" s="90">
        <v>26400</v>
      </c>
      <c r="B218" s="91">
        <v>5682</v>
      </c>
      <c r="C218" s="92">
        <v>316800</v>
      </c>
      <c r="D218" s="93">
        <v>0.21522727272727274</v>
      </c>
      <c r="F218" s="94" t="s">
        <v>1174</v>
      </c>
      <c r="G218" s="94">
        <v>33.46</v>
      </c>
      <c r="H218" s="95">
        <f t="shared" si="3"/>
        <v>3.4600000000000013E-2</v>
      </c>
    </row>
    <row r="219" spans="1:8" x14ac:dyDescent="0.3">
      <c r="A219" s="90">
        <v>26600</v>
      </c>
      <c r="B219" s="91">
        <v>5736</v>
      </c>
      <c r="C219" s="92">
        <v>319200</v>
      </c>
      <c r="D219" s="93">
        <v>0.21563909774436091</v>
      </c>
      <c r="F219" s="94" t="s">
        <v>1175</v>
      </c>
      <c r="G219" s="94">
        <v>33.04</v>
      </c>
      <c r="H219" s="95">
        <f t="shared" si="3"/>
        <v>3.0399999999999993E-2</v>
      </c>
    </row>
    <row r="220" spans="1:8" x14ac:dyDescent="0.3">
      <c r="A220" s="90">
        <v>26800</v>
      </c>
      <c r="B220" s="91">
        <v>5790</v>
      </c>
      <c r="C220" s="92">
        <v>321600</v>
      </c>
      <c r="D220" s="93">
        <v>0.21604477611940298</v>
      </c>
      <c r="F220" s="94" t="s">
        <v>1176</v>
      </c>
      <c r="G220" s="94">
        <v>32.69</v>
      </c>
      <c r="H220" s="95">
        <f t="shared" si="3"/>
        <v>2.6899999999999979E-2</v>
      </c>
    </row>
    <row r="221" spans="1:8" x14ac:dyDescent="0.3">
      <c r="A221" s="90">
        <v>27000</v>
      </c>
      <c r="B221" s="91">
        <v>5844</v>
      </c>
      <c r="C221" s="92">
        <v>324000</v>
      </c>
      <c r="D221" s="93">
        <v>0.21644444444444444</v>
      </c>
      <c r="F221" s="94" t="s">
        <v>1177</v>
      </c>
      <c r="G221" s="94">
        <v>33.549999999999997</v>
      </c>
      <c r="H221" s="95">
        <f t="shared" si="3"/>
        <v>3.5499999999999969E-2</v>
      </c>
    </row>
    <row r="222" spans="1:8" x14ac:dyDescent="0.3">
      <c r="A222" s="90">
        <v>27200</v>
      </c>
      <c r="B222" s="91">
        <v>5898</v>
      </c>
      <c r="C222" s="92">
        <v>326400</v>
      </c>
      <c r="D222" s="93">
        <v>0.21683823529411764</v>
      </c>
      <c r="F222" s="94" t="s">
        <v>1178</v>
      </c>
      <c r="G222" s="94">
        <v>32.700000000000003</v>
      </c>
      <c r="H222" s="95">
        <f t="shared" si="3"/>
        <v>2.7000000000000027E-2</v>
      </c>
    </row>
    <row r="223" spans="1:8" x14ac:dyDescent="0.3">
      <c r="A223" s="90">
        <v>27400</v>
      </c>
      <c r="B223" s="91">
        <v>5951</v>
      </c>
      <c r="C223" s="92">
        <v>328800</v>
      </c>
      <c r="D223" s="93">
        <v>0.21718978102189782</v>
      </c>
      <c r="F223" s="94" t="s">
        <v>1179</v>
      </c>
      <c r="G223" s="94">
        <v>33.93</v>
      </c>
      <c r="H223" s="95">
        <f t="shared" si="3"/>
        <v>3.9299999999999995E-2</v>
      </c>
    </row>
    <row r="224" spans="1:8" x14ac:dyDescent="0.3">
      <c r="A224" s="90">
        <v>27600</v>
      </c>
      <c r="B224" s="91">
        <v>6005</v>
      </c>
      <c r="C224" s="92">
        <v>331200</v>
      </c>
      <c r="D224" s="93">
        <v>0.21757246376811595</v>
      </c>
      <c r="F224" s="94" t="s">
        <v>1180</v>
      </c>
      <c r="G224" s="94">
        <v>33.07</v>
      </c>
      <c r="H224" s="95">
        <f t="shared" si="3"/>
        <v>3.0700000000000005E-2</v>
      </c>
    </row>
    <row r="225" spans="1:8" x14ac:dyDescent="0.3">
      <c r="A225" s="90">
        <v>27800</v>
      </c>
      <c r="B225" s="91">
        <v>6059</v>
      </c>
      <c r="C225" s="92">
        <v>333600</v>
      </c>
      <c r="D225" s="93">
        <v>0.21794964028776978</v>
      </c>
      <c r="F225" s="94" t="s">
        <v>1181</v>
      </c>
      <c r="G225" s="94">
        <v>33.19</v>
      </c>
      <c r="H225" s="95">
        <f t="shared" si="3"/>
        <v>3.1899999999999977E-2</v>
      </c>
    </row>
    <row r="226" spans="1:8" x14ac:dyDescent="0.3">
      <c r="A226" s="90">
        <v>28000</v>
      </c>
      <c r="B226" s="91">
        <v>6113</v>
      </c>
      <c r="C226" s="92">
        <v>336000</v>
      </c>
      <c r="D226" s="93">
        <v>0.21832142857142858</v>
      </c>
      <c r="F226" s="94" t="s">
        <v>1182</v>
      </c>
      <c r="G226" s="94">
        <v>31.3</v>
      </c>
      <c r="H226" s="95">
        <f t="shared" si="3"/>
        <v>1.3000000000000008E-2</v>
      </c>
    </row>
    <row r="227" spans="1:8" x14ac:dyDescent="0.3">
      <c r="A227" s="90">
        <v>28200</v>
      </c>
      <c r="B227" s="91">
        <v>6167</v>
      </c>
      <c r="C227" s="92">
        <v>338400</v>
      </c>
      <c r="D227" s="93">
        <v>0.21868794326241134</v>
      </c>
      <c r="F227" s="94" t="s">
        <v>1183</v>
      </c>
      <c r="G227" s="94">
        <v>33.700000000000003</v>
      </c>
      <c r="H227" s="95">
        <f t="shared" si="3"/>
        <v>3.7000000000000026E-2</v>
      </c>
    </row>
    <row r="228" spans="1:8" x14ac:dyDescent="0.3">
      <c r="A228" s="90">
        <v>28400</v>
      </c>
      <c r="B228" s="91">
        <v>6220</v>
      </c>
      <c r="C228" s="92">
        <v>340800</v>
      </c>
      <c r="D228" s="93">
        <v>0.21901408450704227</v>
      </c>
      <c r="F228" s="94" t="s">
        <v>1184</v>
      </c>
      <c r="G228" s="94">
        <v>32.799999999999997</v>
      </c>
      <c r="H228" s="95">
        <f t="shared" si="3"/>
        <v>2.7999999999999973E-2</v>
      </c>
    </row>
    <row r="229" spans="1:8" x14ac:dyDescent="0.3">
      <c r="A229" s="90">
        <v>28600</v>
      </c>
      <c r="B229" s="91">
        <v>6274</v>
      </c>
      <c r="C229" s="92">
        <v>343200</v>
      </c>
      <c r="D229" s="93">
        <v>0.21937062937062937</v>
      </c>
      <c r="F229" s="94" t="s">
        <v>1185</v>
      </c>
      <c r="G229" s="94">
        <v>32.979999999999997</v>
      </c>
      <c r="H229" s="95">
        <f t="shared" si="3"/>
        <v>2.9799999999999969E-2</v>
      </c>
    </row>
    <row r="230" spans="1:8" x14ac:dyDescent="0.3">
      <c r="A230" s="90">
        <v>28800</v>
      </c>
      <c r="B230" s="91">
        <v>6328</v>
      </c>
      <c r="C230" s="92">
        <v>345600</v>
      </c>
      <c r="D230" s="93">
        <v>0.21972222222222224</v>
      </c>
      <c r="F230" s="94" t="s">
        <v>1186</v>
      </c>
      <c r="G230" s="94">
        <v>33.270000000000003</v>
      </c>
      <c r="H230" s="95">
        <f t="shared" si="3"/>
        <v>3.2700000000000035E-2</v>
      </c>
    </row>
    <row r="231" spans="1:8" x14ac:dyDescent="0.3">
      <c r="A231" s="90">
        <v>29000</v>
      </c>
      <c r="B231" s="91">
        <v>6382</v>
      </c>
      <c r="C231" s="92">
        <v>348000</v>
      </c>
      <c r="D231" s="93">
        <v>0.22006896551724137</v>
      </c>
      <c r="F231" s="94" t="s">
        <v>1187</v>
      </c>
      <c r="G231" s="94">
        <v>31.29</v>
      </c>
      <c r="H231" s="95">
        <f t="shared" si="3"/>
        <v>1.2899999999999991E-2</v>
      </c>
    </row>
    <row r="232" spans="1:8" x14ac:dyDescent="0.3">
      <c r="A232" s="90">
        <v>29200</v>
      </c>
      <c r="B232" s="91">
        <v>6436</v>
      </c>
      <c r="C232" s="92">
        <v>350400</v>
      </c>
      <c r="D232" s="93">
        <v>0.22041095890410958</v>
      </c>
      <c r="F232" s="94" t="s">
        <v>1188</v>
      </c>
      <c r="G232" s="94">
        <v>33.04</v>
      </c>
      <c r="H232" s="95">
        <f t="shared" si="3"/>
        <v>3.0399999999999993E-2</v>
      </c>
    </row>
    <row r="233" spans="1:8" x14ac:dyDescent="0.3">
      <c r="A233" s="90">
        <v>29400</v>
      </c>
      <c r="B233" s="91">
        <v>6490</v>
      </c>
      <c r="C233" s="92">
        <v>352800</v>
      </c>
      <c r="D233" s="93">
        <v>0.22074829931972789</v>
      </c>
      <c r="F233" s="94" t="s">
        <v>1189</v>
      </c>
      <c r="G233" s="94">
        <v>32.43</v>
      </c>
      <c r="H233" s="95">
        <f t="shared" si="3"/>
        <v>2.4299999999999999E-2</v>
      </c>
    </row>
    <row r="234" spans="1:8" x14ac:dyDescent="0.3">
      <c r="A234" s="90">
        <v>29600</v>
      </c>
      <c r="B234" s="91">
        <v>6544</v>
      </c>
      <c r="C234" s="92">
        <v>355200</v>
      </c>
      <c r="D234" s="93">
        <v>0.22108108108108107</v>
      </c>
      <c r="F234" s="94" t="s">
        <v>1190</v>
      </c>
      <c r="G234" s="94">
        <v>31.58</v>
      </c>
      <c r="H234" s="95">
        <f t="shared" si="3"/>
        <v>1.5799999999999984E-2</v>
      </c>
    </row>
    <row r="235" spans="1:8" x14ac:dyDescent="0.3">
      <c r="A235" s="90">
        <v>29800</v>
      </c>
      <c r="B235" s="91">
        <v>6597</v>
      </c>
      <c r="C235" s="92">
        <v>357600</v>
      </c>
      <c r="D235" s="93">
        <v>0.22137583892617449</v>
      </c>
      <c r="F235" s="94" t="s">
        <v>1191</v>
      </c>
      <c r="G235" s="94">
        <v>29.63</v>
      </c>
      <c r="H235" s="95">
        <f t="shared" si="3"/>
        <v>-3.7000000000000101E-3</v>
      </c>
    </row>
    <row r="236" spans="1:8" x14ac:dyDescent="0.3">
      <c r="A236" s="90">
        <v>30000</v>
      </c>
      <c r="B236" s="91">
        <v>6651</v>
      </c>
      <c r="C236" s="92">
        <v>360000</v>
      </c>
      <c r="D236" s="93">
        <v>0.22170000000000001</v>
      </c>
      <c r="F236" s="94" t="s">
        <v>1192</v>
      </c>
      <c r="G236" s="94">
        <v>32.700000000000003</v>
      </c>
      <c r="H236" s="95">
        <f t="shared" si="3"/>
        <v>2.7000000000000027E-2</v>
      </c>
    </row>
    <row r="237" spans="1:8" x14ac:dyDescent="0.3">
      <c r="A237" s="90">
        <v>30200</v>
      </c>
      <c r="B237" s="91">
        <v>6705</v>
      </c>
      <c r="C237" s="92">
        <v>362400</v>
      </c>
      <c r="D237" s="93">
        <v>0.22201986754966888</v>
      </c>
      <c r="F237" s="94" t="s">
        <v>1193</v>
      </c>
      <c r="G237" s="94">
        <v>33.64</v>
      </c>
      <c r="H237" s="95">
        <f t="shared" si="3"/>
        <v>3.6400000000000009E-2</v>
      </c>
    </row>
    <row r="238" spans="1:8" x14ac:dyDescent="0.3">
      <c r="A238" s="90">
        <v>30400</v>
      </c>
      <c r="B238" s="91">
        <v>6758</v>
      </c>
      <c r="C238" s="92">
        <v>364800</v>
      </c>
      <c r="D238" s="93">
        <v>0.22230263157894736</v>
      </c>
      <c r="F238" s="94" t="s">
        <v>1194</v>
      </c>
      <c r="G238" s="94">
        <v>32.53</v>
      </c>
      <c r="H238" s="95">
        <f t="shared" si="3"/>
        <v>2.5300000000000013E-2</v>
      </c>
    </row>
    <row r="239" spans="1:8" x14ac:dyDescent="0.3">
      <c r="A239" s="90">
        <v>30600</v>
      </c>
      <c r="B239" s="91">
        <v>6812</v>
      </c>
      <c r="C239" s="92">
        <v>367200</v>
      </c>
      <c r="D239" s="93">
        <v>0.22261437908496731</v>
      </c>
      <c r="F239" s="94" t="s">
        <v>1195</v>
      </c>
      <c r="G239" s="94">
        <v>34.15</v>
      </c>
      <c r="H239" s="95">
        <f t="shared" si="3"/>
        <v>4.1499999999999988E-2</v>
      </c>
    </row>
    <row r="240" spans="1:8" x14ac:dyDescent="0.3">
      <c r="A240" s="90">
        <v>30800</v>
      </c>
      <c r="B240" s="91">
        <v>6870</v>
      </c>
      <c r="C240" s="92">
        <v>369600</v>
      </c>
      <c r="D240" s="93">
        <v>0.22305194805194806</v>
      </c>
      <c r="F240" s="94" t="s">
        <v>1196</v>
      </c>
      <c r="G240" s="94">
        <v>31.6</v>
      </c>
      <c r="H240" s="95">
        <f t="shared" si="3"/>
        <v>1.6000000000000014E-2</v>
      </c>
    </row>
    <row r="241" spans="1:8" x14ac:dyDescent="0.3">
      <c r="A241" s="90">
        <v>31000</v>
      </c>
      <c r="B241" s="91">
        <v>6930</v>
      </c>
      <c r="C241" s="92">
        <v>372000</v>
      </c>
      <c r="D241" s="93">
        <v>0.22354838709677419</v>
      </c>
      <c r="F241" s="94" t="s">
        <v>1197</v>
      </c>
      <c r="G241" s="94">
        <v>31.68</v>
      </c>
      <c r="H241" s="95">
        <f t="shared" si="3"/>
        <v>1.6799999999999999E-2</v>
      </c>
    </row>
    <row r="242" spans="1:8" x14ac:dyDescent="0.3">
      <c r="A242" s="90">
        <v>31200</v>
      </c>
      <c r="B242" s="91">
        <v>6990</v>
      </c>
      <c r="C242" s="92">
        <v>374400</v>
      </c>
      <c r="D242" s="93">
        <v>0.22403846153846155</v>
      </c>
      <c r="F242" s="94" t="s">
        <v>1198</v>
      </c>
      <c r="G242" s="94">
        <v>32.85</v>
      </c>
      <c r="H242" s="95">
        <f t="shared" si="3"/>
        <v>2.8500000000000015E-2</v>
      </c>
    </row>
    <row r="243" spans="1:8" x14ac:dyDescent="0.3">
      <c r="A243" s="90">
        <v>31400</v>
      </c>
      <c r="B243" s="91">
        <v>7050</v>
      </c>
      <c r="C243" s="92">
        <v>376800</v>
      </c>
      <c r="D243" s="93">
        <v>0.22452229299363058</v>
      </c>
      <c r="F243" s="94" t="s">
        <v>1199</v>
      </c>
      <c r="G243" s="94">
        <v>33.61</v>
      </c>
      <c r="H243" s="95">
        <f t="shared" si="3"/>
        <v>3.6099999999999993E-2</v>
      </c>
    </row>
    <row r="244" spans="1:8" x14ac:dyDescent="0.3">
      <c r="A244" s="90">
        <v>31600</v>
      </c>
      <c r="B244" s="91">
        <v>7110</v>
      </c>
      <c r="C244" s="92">
        <v>379200</v>
      </c>
      <c r="D244" s="93">
        <v>0.22500000000000001</v>
      </c>
      <c r="F244" s="94" t="s">
        <v>1200</v>
      </c>
      <c r="G244" s="94">
        <v>33.5</v>
      </c>
      <c r="H244" s="95">
        <f t="shared" si="3"/>
        <v>3.5000000000000003E-2</v>
      </c>
    </row>
    <row r="245" spans="1:8" x14ac:dyDescent="0.3">
      <c r="A245" s="90">
        <v>31800</v>
      </c>
      <c r="B245" s="91">
        <v>7170</v>
      </c>
      <c r="C245" s="92">
        <v>381600</v>
      </c>
      <c r="D245" s="93">
        <v>0.22547169811320755</v>
      </c>
      <c r="F245" s="94" t="s">
        <v>1201</v>
      </c>
      <c r="G245" s="94">
        <v>32.75</v>
      </c>
      <c r="H245" s="95">
        <f t="shared" si="3"/>
        <v>2.75E-2</v>
      </c>
    </row>
    <row r="246" spans="1:8" x14ac:dyDescent="0.3">
      <c r="A246" s="90">
        <v>32000</v>
      </c>
      <c r="B246" s="91">
        <v>7230</v>
      </c>
      <c r="C246" s="92">
        <v>384000</v>
      </c>
      <c r="D246" s="93">
        <v>0.22593750000000001</v>
      </c>
      <c r="F246" s="94" t="s">
        <v>1202</v>
      </c>
      <c r="G246" s="94">
        <v>33.18</v>
      </c>
      <c r="H246" s="95">
        <f t="shared" si="3"/>
        <v>3.1799999999999995E-2</v>
      </c>
    </row>
    <row r="247" spans="1:8" x14ac:dyDescent="0.3">
      <c r="A247" s="90">
        <v>32200</v>
      </c>
      <c r="B247" s="91">
        <v>7290</v>
      </c>
      <c r="C247" s="92">
        <v>386400</v>
      </c>
      <c r="D247" s="93">
        <v>0.22639751552795032</v>
      </c>
      <c r="F247" s="94" t="s">
        <v>1203</v>
      </c>
      <c r="G247" s="94">
        <v>31.08</v>
      </c>
      <c r="H247" s="95">
        <f t="shared" si="3"/>
        <v>1.0799999999999983E-2</v>
      </c>
    </row>
    <row r="248" spans="1:8" x14ac:dyDescent="0.3">
      <c r="A248" s="90">
        <v>32400</v>
      </c>
      <c r="B248" s="91">
        <v>7350</v>
      </c>
      <c r="C248" s="92">
        <v>388800</v>
      </c>
      <c r="D248" s="93">
        <v>0.22685185185185186</v>
      </c>
      <c r="F248" s="94" t="s">
        <v>1204</v>
      </c>
      <c r="G248" s="94">
        <v>33.93</v>
      </c>
      <c r="H248" s="95">
        <f t="shared" si="3"/>
        <v>3.9299999999999995E-2</v>
      </c>
    </row>
    <row r="249" spans="1:8" x14ac:dyDescent="0.3">
      <c r="A249" s="90">
        <v>32600</v>
      </c>
      <c r="B249" s="91">
        <v>7410</v>
      </c>
      <c r="C249" s="92">
        <v>391200</v>
      </c>
      <c r="D249" s="93">
        <v>0.22730061349693251</v>
      </c>
      <c r="F249" s="94" t="s">
        <v>1205</v>
      </c>
      <c r="G249" s="94">
        <v>33.25</v>
      </c>
      <c r="H249" s="95">
        <f t="shared" si="3"/>
        <v>3.2500000000000001E-2</v>
      </c>
    </row>
    <row r="250" spans="1:8" x14ac:dyDescent="0.3">
      <c r="A250" s="90">
        <v>32800</v>
      </c>
      <c r="B250" s="91">
        <v>7470</v>
      </c>
      <c r="C250" s="92">
        <v>393600</v>
      </c>
      <c r="D250" s="93">
        <v>0.2277439024390244</v>
      </c>
      <c r="F250" s="94" t="s">
        <v>1206</v>
      </c>
      <c r="G250" s="94">
        <v>31.15</v>
      </c>
      <c r="H250" s="95">
        <f t="shared" si="3"/>
        <v>1.1499999999999986E-2</v>
      </c>
    </row>
    <row r="251" spans="1:8" x14ac:dyDescent="0.3">
      <c r="A251" s="90">
        <v>33000</v>
      </c>
      <c r="B251" s="91">
        <v>7530</v>
      </c>
      <c r="C251" s="92">
        <v>396000</v>
      </c>
      <c r="D251" s="93">
        <v>0.22818181818181818</v>
      </c>
      <c r="F251" s="94" t="s">
        <v>1207</v>
      </c>
      <c r="G251" s="94">
        <v>31.86</v>
      </c>
      <c r="H251" s="95">
        <f t="shared" si="3"/>
        <v>1.8599999999999995E-2</v>
      </c>
    </row>
    <row r="252" spans="1:8" x14ac:dyDescent="0.3">
      <c r="A252" s="90">
        <v>33200</v>
      </c>
      <c r="B252" s="91">
        <v>7590</v>
      </c>
      <c r="C252" s="92">
        <v>398400</v>
      </c>
      <c r="D252" s="93">
        <v>0.22861445783132531</v>
      </c>
      <c r="F252" s="94" t="s">
        <v>1208</v>
      </c>
      <c r="G252" s="94">
        <v>29.19</v>
      </c>
      <c r="H252" s="95">
        <f t="shared" si="3"/>
        <v>-8.0999999999999874E-3</v>
      </c>
    </row>
    <row r="253" spans="1:8" x14ac:dyDescent="0.3">
      <c r="A253" s="90">
        <v>33400</v>
      </c>
      <c r="B253" s="91">
        <v>7650</v>
      </c>
      <c r="C253" s="92">
        <v>400800</v>
      </c>
      <c r="D253" s="93">
        <v>0.22904191616766467</v>
      </c>
      <c r="F253" s="94" t="s">
        <v>1209</v>
      </c>
      <c r="G253" s="94">
        <v>32.770000000000003</v>
      </c>
      <c r="H253" s="95">
        <f t="shared" si="3"/>
        <v>2.770000000000003E-2</v>
      </c>
    </row>
    <row r="254" spans="1:8" x14ac:dyDescent="0.3">
      <c r="A254" s="90">
        <v>33600</v>
      </c>
      <c r="B254" s="91">
        <v>7710</v>
      </c>
      <c r="C254" s="92">
        <v>403200</v>
      </c>
      <c r="D254" s="93">
        <v>0.2294642857142857</v>
      </c>
      <c r="F254" s="94" t="s">
        <v>1210</v>
      </c>
      <c r="G254" s="94">
        <v>34.75</v>
      </c>
      <c r="H254" s="95">
        <f t="shared" si="3"/>
        <v>4.7500000000000001E-2</v>
      </c>
    </row>
    <row r="255" spans="1:8" x14ac:dyDescent="0.3">
      <c r="A255" s="90">
        <v>33800</v>
      </c>
      <c r="B255" s="91">
        <v>7770</v>
      </c>
      <c r="C255" s="92">
        <v>405600</v>
      </c>
      <c r="D255" s="93">
        <v>0.22988165680473374</v>
      </c>
      <c r="F255" s="94" t="s">
        <v>1211</v>
      </c>
      <c r="G255" s="94">
        <v>33.729999999999997</v>
      </c>
      <c r="H255" s="95">
        <f t="shared" si="3"/>
        <v>3.7299999999999972E-2</v>
      </c>
    </row>
    <row r="256" spans="1:8" x14ac:dyDescent="0.3">
      <c r="A256" s="90">
        <v>34000</v>
      </c>
      <c r="B256" s="91">
        <v>7830</v>
      </c>
      <c r="C256" s="92">
        <v>408000</v>
      </c>
      <c r="D256" s="93">
        <v>0.23029411764705882</v>
      </c>
      <c r="F256" s="94" t="s">
        <v>1212</v>
      </c>
      <c r="G256" s="94">
        <v>34.950000000000003</v>
      </c>
      <c r="H256" s="95">
        <f t="shared" si="3"/>
        <v>4.950000000000003E-2</v>
      </c>
    </row>
    <row r="257" spans="1:8" x14ac:dyDescent="0.3">
      <c r="A257" s="90">
        <v>34200</v>
      </c>
      <c r="B257" s="91">
        <v>7890</v>
      </c>
      <c r="C257" s="92">
        <v>410400</v>
      </c>
      <c r="D257" s="93">
        <v>0.23070175438596491</v>
      </c>
      <c r="F257" s="94" t="s">
        <v>1213</v>
      </c>
      <c r="G257" s="94">
        <v>33.5</v>
      </c>
      <c r="H257" s="95">
        <f t="shared" si="3"/>
        <v>3.5000000000000003E-2</v>
      </c>
    </row>
    <row r="258" spans="1:8" x14ac:dyDescent="0.3">
      <c r="A258" s="90">
        <v>34400</v>
      </c>
      <c r="B258" s="91">
        <v>7950</v>
      </c>
      <c r="C258" s="92">
        <v>412800</v>
      </c>
      <c r="D258" s="93">
        <v>0.23110465116279069</v>
      </c>
      <c r="F258" s="94" t="s">
        <v>1214</v>
      </c>
      <c r="G258" s="94">
        <v>32.69</v>
      </c>
      <c r="H258" s="95">
        <f t="shared" ref="H258:H290" si="4">(-30+G258)*0.01</f>
        <v>2.6899999999999979E-2</v>
      </c>
    </row>
    <row r="259" spans="1:8" x14ac:dyDescent="0.3">
      <c r="A259" s="90">
        <v>34600</v>
      </c>
      <c r="B259" s="91">
        <v>8010</v>
      </c>
      <c r="C259" s="92">
        <v>415200</v>
      </c>
      <c r="D259" s="93">
        <v>0.23150289017341041</v>
      </c>
      <c r="F259" s="94" t="s">
        <v>1215</v>
      </c>
      <c r="G259" s="94">
        <v>33.69</v>
      </c>
      <c r="H259" s="95">
        <f t="shared" si="4"/>
        <v>3.6899999999999981E-2</v>
      </c>
    </row>
    <row r="260" spans="1:8" x14ac:dyDescent="0.3">
      <c r="A260" s="90">
        <v>34800</v>
      </c>
      <c r="B260" s="91">
        <v>8070</v>
      </c>
      <c r="C260" s="92">
        <v>417600</v>
      </c>
      <c r="D260" s="93">
        <v>0.23189655172413792</v>
      </c>
      <c r="F260" s="94" t="s">
        <v>1216</v>
      </c>
      <c r="G260" s="94">
        <v>34.950000000000003</v>
      </c>
      <c r="H260" s="95">
        <f t="shared" si="4"/>
        <v>4.950000000000003E-2</v>
      </c>
    </row>
    <row r="261" spans="1:8" x14ac:dyDescent="0.3">
      <c r="A261" s="90">
        <v>35000</v>
      </c>
      <c r="B261" s="91">
        <v>8130</v>
      </c>
      <c r="C261" s="92">
        <v>420000</v>
      </c>
      <c r="D261" s="93">
        <v>0.23228571428571429</v>
      </c>
      <c r="F261" s="94" t="s">
        <v>1217</v>
      </c>
      <c r="G261" s="94">
        <v>31.26</v>
      </c>
      <c r="H261" s="95">
        <f t="shared" si="4"/>
        <v>1.2600000000000016E-2</v>
      </c>
    </row>
    <row r="262" spans="1:8" x14ac:dyDescent="0.3">
      <c r="A262" s="90">
        <v>35200</v>
      </c>
      <c r="B262" s="91">
        <v>8190</v>
      </c>
      <c r="C262" s="92">
        <v>422400</v>
      </c>
      <c r="D262" s="93">
        <v>0.23267045454545454</v>
      </c>
      <c r="F262" s="94" t="s">
        <v>1218</v>
      </c>
      <c r="G262" s="94">
        <v>32.78</v>
      </c>
      <c r="H262" s="95">
        <f t="shared" si="4"/>
        <v>2.7800000000000012E-2</v>
      </c>
    </row>
    <row r="263" spans="1:8" x14ac:dyDescent="0.3">
      <c r="A263" s="90">
        <v>35400</v>
      </c>
      <c r="B263" s="91">
        <v>8250</v>
      </c>
      <c r="C263" s="92">
        <v>424800</v>
      </c>
      <c r="D263" s="93">
        <v>0.23305084745762711</v>
      </c>
      <c r="F263" s="94" t="s">
        <v>1219</v>
      </c>
      <c r="G263" s="94">
        <v>32.53</v>
      </c>
      <c r="H263" s="95">
        <f t="shared" si="4"/>
        <v>2.5300000000000013E-2</v>
      </c>
    </row>
    <row r="264" spans="1:8" x14ac:dyDescent="0.3">
      <c r="A264" s="90">
        <v>35600</v>
      </c>
      <c r="B264" s="91">
        <v>8310</v>
      </c>
      <c r="C264" s="92">
        <v>427200</v>
      </c>
      <c r="D264" s="93">
        <v>0.23342696629213483</v>
      </c>
      <c r="F264" s="94" t="s">
        <v>1220</v>
      </c>
      <c r="G264" s="94">
        <v>31.24</v>
      </c>
      <c r="H264" s="95">
        <f t="shared" si="4"/>
        <v>1.2399999999999984E-2</v>
      </c>
    </row>
    <row r="265" spans="1:8" x14ac:dyDescent="0.3">
      <c r="A265" s="90">
        <v>35800</v>
      </c>
      <c r="B265" s="91">
        <v>8370</v>
      </c>
      <c r="C265" s="92">
        <v>429600</v>
      </c>
      <c r="D265" s="93">
        <v>0.23379888268156424</v>
      </c>
      <c r="F265" s="94" t="s">
        <v>1221</v>
      </c>
      <c r="G265" s="94">
        <v>32.19</v>
      </c>
      <c r="H265" s="95">
        <f t="shared" si="4"/>
        <v>2.1899999999999979E-2</v>
      </c>
    </row>
    <row r="266" spans="1:8" x14ac:dyDescent="0.3">
      <c r="A266" s="90">
        <v>36000</v>
      </c>
      <c r="B266" s="91">
        <v>8430</v>
      </c>
      <c r="C266" s="92">
        <v>432000</v>
      </c>
      <c r="D266" s="93">
        <v>0.23416666666666666</v>
      </c>
      <c r="F266" s="94" t="s">
        <v>1222</v>
      </c>
      <c r="G266" s="94">
        <v>32.65</v>
      </c>
      <c r="H266" s="95">
        <f t="shared" si="4"/>
        <v>2.6499999999999985E-2</v>
      </c>
    </row>
    <row r="267" spans="1:8" x14ac:dyDescent="0.3">
      <c r="A267" s="90">
        <v>36200</v>
      </c>
      <c r="B267" s="91">
        <v>8490</v>
      </c>
      <c r="C267" s="92">
        <v>434400</v>
      </c>
      <c r="D267" s="93">
        <v>0.2345303867403315</v>
      </c>
      <c r="F267" s="94" t="s">
        <v>1223</v>
      </c>
      <c r="G267" s="94">
        <v>30.8</v>
      </c>
      <c r="H267" s="95">
        <f t="shared" si="4"/>
        <v>8.0000000000000071E-3</v>
      </c>
    </row>
    <row r="268" spans="1:8" x14ac:dyDescent="0.3">
      <c r="A268" s="90">
        <v>36400</v>
      </c>
      <c r="B268" s="91">
        <v>8550</v>
      </c>
      <c r="C268" s="92">
        <v>436800</v>
      </c>
      <c r="D268" s="93">
        <v>0.23489010989010989</v>
      </c>
      <c r="F268" s="94" t="s">
        <v>1224</v>
      </c>
      <c r="G268" s="94">
        <v>33.94</v>
      </c>
      <c r="H268" s="95">
        <f t="shared" si="4"/>
        <v>3.9399999999999977E-2</v>
      </c>
    </row>
    <row r="269" spans="1:8" x14ac:dyDescent="0.3">
      <c r="A269" s="90">
        <v>36600</v>
      </c>
      <c r="B269" s="91">
        <v>8610</v>
      </c>
      <c r="C269" s="92">
        <v>439200</v>
      </c>
      <c r="D269" s="93">
        <v>0.23524590163934425</v>
      </c>
      <c r="F269" s="94" t="s">
        <v>1225</v>
      </c>
      <c r="G269" s="94">
        <v>34.619999999999997</v>
      </c>
      <c r="H269" s="95">
        <f t="shared" si="4"/>
        <v>4.6199999999999977E-2</v>
      </c>
    </row>
    <row r="270" spans="1:8" x14ac:dyDescent="0.3">
      <c r="A270" s="90">
        <v>36800</v>
      </c>
      <c r="B270" s="91">
        <v>8670</v>
      </c>
      <c r="C270" s="92">
        <v>441600</v>
      </c>
      <c r="D270" s="93">
        <v>0.23559782608695654</v>
      </c>
      <c r="F270" s="94" t="s">
        <v>1226</v>
      </c>
      <c r="G270" s="94">
        <v>33.42</v>
      </c>
      <c r="H270" s="95">
        <f t="shared" si="4"/>
        <v>3.4200000000000015E-2</v>
      </c>
    </row>
    <row r="271" spans="1:8" x14ac:dyDescent="0.3">
      <c r="A271" s="90">
        <v>37000</v>
      </c>
      <c r="B271" s="91">
        <v>8730</v>
      </c>
      <c r="C271" s="92">
        <v>444000</v>
      </c>
      <c r="D271" s="93">
        <v>0.23594594594594595</v>
      </c>
      <c r="F271" s="94" t="s">
        <v>1227</v>
      </c>
      <c r="G271" s="94">
        <v>33.65</v>
      </c>
      <c r="H271" s="95">
        <f t="shared" si="4"/>
        <v>3.6499999999999984E-2</v>
      </c>
    </row>
    <row r="272" spans="1:8" x14ac:dyDescent="0.3">
      <c r="A272" s="90">
        <v>37200</v>
      </c>
      <c r="B272" s="91">
        <v>8790</v>
      </c>
      <c r="C272" s="92">
        <v>446400</v>
      </c>
      <c r="D272" s="93">
        <v>0.23629032258064517</v>
      </c>
      <c r="F272" s="94" t="s">
        <v>1228</v>
      </c>
      <c r="G272" s="94">
        <v>34.450000000000003</v>
      </c>
      <c r="H272" s="95">
        <f t="shared" si="4"/>
        <v>4.4500000000000033E-2</v>
      </c>
    </row>
    <row r="273" spans="1:8" x14ac:dyDescent="0.3">
      <c r="A273" s="90">
        <v>37400</v>
      </c>
      <c r="B273" s="91">
        <v>8850</v>
      </c>
      <c r="C273" s="92">
        <v>448800</v>
      </c>
      <c r="D273" s="93">
        <v>0.23663101604278075</v>
      </c>
      <c r="F273" s="94" t="s">
        <v>1229</v>
      </c>
      <c r="G273" s="94">
        <v>30.98</v>
      </c>
      <c r="H273" s="95">
        <f t="shared" si="4"/>
        <v>9.8000000000000049E-3</v>
      </c>
    </row>
    <row r="274" spans="1:8" x14ac:dyDescent="0.3">
      <c r="A274" s="90">
        <v>37600</v>
      </c>
      <c r="B274" s="91">
        <v>8910</v>
      </c>
      <c r="C274" s="92">
        <v>451200</v>
      </c>
      <c r="D274" s="93">
        <v>0.23696808510638298</v>
      </c>
      <c r="F274" s="94" t="s">
        <v>1230</v>
      </c>
      <c r="G274" s="94">
        <v>32.65</v>
      </c>
      <c r="H274" s="95">
        <f t="shared" si="4"/>
        <v>2.6499999999999985E-2</v>
      </c>
    </row>
    <row r="275" spans="1:8" x14ac:dyDescent="0.3">
      <c r="A275" s="90">
        <v>37800</v>
      </c>
      <c r="B275" s="91">
        <v>8970</v>
      </c>
      <c r="C275" s="92">
        <v>453600</v>
      </c>
      <c r="D275" s="93">
        <v>0.23730158730158729</v>
      </c>
      <c r="F275" s="94" t="s">
        <v>1231</v>
      </c>
      <c r="G275" s="94">
        <v>32.96</v>
      </c>
      <c r="H275" s="95">
        <f t="shared" si="4"/>
        <v>2.9600000000000008E-2</v>
      </c>
    </row>
    <row r="276" spans="1:8" x14ac:dyDescent="0.3">
      <c r="A276" s="90">
        <v>38000</v>
      </c>
      <c r="B276" s="91">
        <v>9030</v>
      </c>
      <c r="C276" s="92">
        <v>456000</v>
      </c>
      <c r="D276" s="93">
        <v>0.23763157894736842</v>
      </c>
      <c r="F276" s="94" t="s">
        <v>1232</v>
      </c>
      <c r="G276" s="94">
        <v>34.42</v>
      </c>
      <c r="H276" s="95">
        <f t="shared" si="4"/>
        <v>4.4200000000000017E-2</v>
      </c>
    </row>
    <row r="277" spans="1:8" x14ac:dyDescent="0.3">
      <c r="A277" s="90">
        <v>38200</v>
      </c>
      <c r="B277" s="91">
        <v>9090</v>
      </c>
      <c r="C277" s="92">
        <v>458400</v>
      </c>
      <c r="D277" s="93">
        <v>0.23795811518324608</v>
      </c>
      <c r="F277" s="94" t="s">
        <v>1233</v>
      </c>
      <c r="G277" s="94">
        <v>34.4</v>
      </c>
      <c r="H277" s="95">
        <f t="shared" si="4"/>
        <v>4.3999999999999984E-2</v>
      </c>
    </row>
    <row r="278" spans="1:8" x14ac:dyDescent="0.3">
      <c r="A278" s="90">
        <v>38400</v>
      </c>
      <c r="B278" s="91">
        <v>9150</v>
      </c>
      <c r="C278" s="92">
        <v>460800</v>
      </c>
      <c r="D278" s="93">
        <v>0.23828125</v>
      </c>
      <c r="F278" s="94" t="s">
        <v>1234</v>
      </c>
      <c r="G278" s="94">
        <v>33.79</v>
      </c>
      <c r="H278" s="95">
        <f t="shared" si="4"/>
        <v>3.7899999999999989E-2</v>
      </c>
    </row>
    <row r="279" spans="1:8" x14ac:dyDescent="0.3">
      <c r="A279" s="90">
        <v>38600</v>
      </c>
      <c r="B279" s="91">
        <v>9210</v>
      </c>
      <c r="C279" s="92">
        <v>463200</v>
      </c>
      <c r="D279" s="93">
        <v>0.23860103626943005</v>
      </c>
      <c r="F279" s="94" t="s">
        <v>1235</v>
      </c>
      <c r="G279" s="94">
        <v>30.93</v>
      </c>
      <c r="H279" s="95">
        <f t="shared" si="4"/>
        <v>9.2999999999999975E-3</v>
      </c>
    </row>
    <row r="280" spans="1:8" x14ac:dyDescent="0.3">
      <c r="A280" s="90">
        <v>38800</v>
      </c>
      <c r="B280" s="91">
        <v>9270</v>
      </c>
      <c r="C280" s="92">
        <v>465600</v>
      </c>
      <c r="D280" s="93">
        <v>0.23891752577319589</v>
      </c>
      <c r="F280" s="94" t="s">
        <v>1236</v>
      </c>
      <c r="G280" s="94">
        <v>31.68</v>
      </c>
      <c r="H280" s="95">
        <f t="shared" si="4"/>
        <v>1.6799999999999999E-2</v>
      </c>
    </row>
    <row r="281" spans="1:8" x14ac:dyDescent="0.3">
      <c r="A281" s="90">
        <v>39000</v>
      </c>
      <c r="B281" s="91">
        <v>9330</v>
      </c>
      <c r="C281" s="92">
        <v>468000</v>
      </c>
      <c r="D281" s="93">
        <v>0.23923076923076922</v>
      </c>
      <c r="F281" s="94" t="s">
        <v>1237</v>
      </c>
      <c r="G281" s="94">
        <v>32.69</v>
      </c>
      <c r="H281" s="95">
        <f t="shared" si="4"/>
        <v>2.6899999999999979E-2</v>
      </c>
    </row>
    <row r="282" spans="1:8" x14ac:dyDescent="0.3">
      <c r="A282" s="90">
        <v>39200</v>
      </c>
      <c r="B282" s="91">
        <v>9418</v>
      </c>
      <c r="C282" s="92">
        <v>470400</v>
      </c>
      <c r="D282" s="93">
        <v>0.24025510204081632</v>
      </c>
      <c r="F282" s="94" t="s">
        <v>1238</v>
      </c>
      <c r="G282" s="94">
        <v>32.299999999999997</v>
      </c>
      <c r="H282" s="95">
        <f t="shared" si="4"/>
        <v>2.2999999999999972E-2</v>
      </c>
    </row>
    <row r="283" spans="1:8" x14ac:dyDescent="0.3">
      <c r="A283" s="90">
        <v>39400</v>
      </c>
      <c r="B283" s="91">
        <v>9518</v>
      </c>
      <c r="C283" s="92">
        <v>472800</v>
      </c>
      <c r="D283" s="93">
        <v>0.24157360406091372</v>
      </c>
      <c r="F283" s="94" t="s">
        <v>1239</v>
      </c>
      <c r="G283" s="94">
        <v>32.9</v>
      </c>
      <c r="H283" s="95">
        <f t="shared" si="4"/>
        <v>2.8999999999999988E-2</v>
      </c>
    </row>
    <row r="284" spans="1:8" x14ac:dyDescent="0.3">
      <c r="A284" s="90">
        <v>39600</v>
      </c>
      <c r="B284" s="91">
        <v>9618</v>
      </c>
      <c r="C284" s="92">
        <v>475200</v>
      </c>
      <c r="D284" s="93">
        <v>0.24287878787878789</v>
      </c>
      <c r="F284" s="94" t="s">
        <v>1240</v>
      </c>
      <c r="G284" s="94">
        <v>29.75</v>
      </c>
      <c r="H284" s="95">
        <f t="shared" si="4"/>
        <v>-2.5000000000000001E-3</v>
      </c>
    </row>
    <row r="285" spans="1:8" x14ac:dyDescent="0.3">
      <c r="A285" s="90">
        <v>39800</v>
      </c>
      <c r="B285" s="91">
        <v>9718</v>
      </c>
      <c r="C285" s="92">
        <v>477600</v>
      </c>
      <c r="D285" s="93">
        <v>0.24417085427135679</v>
      </c>
      <c r="F285" s="94" t="s">
        <v>1241</v>
      </c>
      <c r="G285" s="94">
        <v>33.729999999999997</v>
      </c>
      <c r="H285" s="95">
        <f t="shared" si="4"/>
        <v>3.7299999999999972E-2</v>
      </c>
    </row>
    <row r="286" spans="1:8" x14ac:dyDescent="0.3">
      <c r="A286" s="90">
        <v>40000</v>
      </c>
      <c r="B286" s="91">
        <v>9818</v>
      </c>
      <c r="C286" s="92">
        <v>480000</v>
      </c>
      <c r="D286" s="93">
        <v>0.24545</v>
      </c>
      <c r="F286" s="94" t="s">
        <v>1242</v>
      </c>
      <c r="G286" s="94">
        <v>33.22</v>
      </c>
      <c r="H286" s="95">
        <f t="shared" si="4"/>
        <v>3.2199999999999993E-2</v>
      </c>
    </row>
    <row r="287" spans="1:8" x14ac:dyDescent="0.3">
      <c r="A287" s="90">
        <v>40200</v>
      </c>
      <c r="B287" s="91">
        <v>9918</v>
      </c>
      <c r="C287" s="92">
        <v>482400</v>
      </c>
      <c r="D287" s="93">
        <v>0.24671641791044777</v>
      </c>
      <c r="F287" s="94" t="s">
        <v>1243</v>
      </c>
      <c r="G287" s="94">
        <v>29.43</v>
      </c>
      <c r="H287" s="95">
        <f t="shared" si="4"/>
        <v>-5.7000000000000028E-3</v>
      </c>
    </row>
    <row r="288" spans="1:8" x14ac:dyDescent="0.3">
      <c r="A288" s="90">
        <v>40400</v>
      </c>
      <c r="B288" s="91">
        <v>10018</v>
      </c>
      <c r="C288" s="92">
        <v>484800</v>
      </c>
      <c r="D288" s="93">
        <v>0.24797029702970297</v>
      </c>
      <c r="F288" s="94" t="s">
        <v>1244</v>
      </c>
      <c r="G288" s="94">
        <v>33.4</v>
      </c>
      <c r="H288" s="95">
        <f t="shared" si="4"/>
        <v>3.3999999999999989E-2</v>
      </c>
    </row>
    <row r="289" spans="1:8" x14ac:dyDescent="0.3">
      <c r="A289" s="90">
        <v>40600</v>
      </c>
      <c r="B289" s="91">
        <v>10118</v>
      </c>
      <c r="C289" s="92">
        <v>487200</v>
      </c>
      <c r="D289" s="93">
        <v>0.24921182266009853</v>
      </c>
      <c r="F289" s="94" t="s">
        <v>1245</v>
      </c>
      <c r="G289" s="94">
        <v>34.14</v>
      </c>
      <c r="H289" s="95">
        <f t="shared" si="4"/>
        <v>4.1400000000000006E-2</v>
      </c>
    </row>
    <row r="290" spans="1:8" ht="15" thickBot="1" x14ac:dyDescent="0.35">
      <c r="A290" s="90">
        <v>40800</v>
      </c>
      <c r="B290" s="91">
        <v>10218</v>
      </c>
      <c r="C290" s="92">
        <v>489600</v>
      </c>
      <c r="D290" s="93">
        <v>0.25044117647058822</v>
      </c>
      <c r="F290" s="96" t="s">
        <v>1246</v>
      </c>
      <c r="G290" s="94">
        <v>33.090000000000003</v>
      </c>
      <c r="H290" s="95">
        <f t="shared" si="4"/>
        <v>3.0900000000000035E-2</v>
      </c>
    </row>
    <row r="291" spans="1:8" x14ac:dyDescent="0.3">
      <c r="A291" s="90">
        <v>41000</v>
      </c>
      <c r="B291" s="91">
        <v>10318</v>
      </c>
      <c r="C291" s="92">
        <v>492000</v>
      </c>
      <c r="D291" s="93">
        <v>0.25165853658536586</v>
      </c>
    </row>
    <row r="292" spans="1:8" x14ac:dyDescent="0.3">
      <c r="A292" s="90">
        <v>41200</v>
      </c>
      <c r="B292" s="91">
        <v>10418</v>
      </c>
      <c r="C292" s="92">
        <v>494400</v>
      </c>
      <c r="D292" s="93">
        <v>0.25286407766990293</v>
      </c>
    </row>
    <row r="293" spans="1:8" x14ac:dyDescent="0.3">
      <c r="A293" s="90">
        <v>41400</v>
      </c>
      <c r="B293" s="91">
        <v>10518</v>
      </c>
      <c r="C293" s="92">
        <v>496800</v>
      </c>
      <c r="D293" s="93">
        <v>0.25405797101449273</v>
      </c>
    </row>
    <row r="294" spans="1:8" x14ac:dyDescent="0.3">
      <c r="A294" s="90">
        <v>41600</v>
      </c>
      <c r="B294" s="91">
        <v>10618</v>
      </c>
      <c r="C294" s="92">
        <v>499200</v>
      </c>
      <c r="D294" s="93">
        <v>0.25524038461538462</v>
      </c>
    </row>
    <row r="295" spans="1:8" x14ac:dyDescent="0.3">
      <c r="A295" s="90">
        <v>41800</v>
      </c>
      <c r="B295" s="91">
        <v>10718</v>
      </c>
      <c r="C295" s="92">
        <v>501600</v>
      </c>
      <c r="D295" s="93">
        <v>0.25641148325358853</v>
      </c>
    </row>
    <row r="296" spans="1:8" x14ac:dyDescent="0.3">
      <c r="A296" s="90">
        <v>42000</v>
      </c>
      <c r="B296" s="91">
        <v>10818</v>
      </c>
      <c r="C296" s="92">
        <v>504000</v>
      </c>
      <c r="D296" s="93">
        <v>0.25757142857142856</v>
      </c>
    </row>
    <row r="297" spans="1:8" x14ac:dyDescent="0.3">
      <c r="A297" s="90">
        <v>42200</v>
      </c>
      <c r="B297" s="91">
        <v>10918</v>
      </c>
      <c r="C297" s="92">
        <v>506400</v>
      </c>
      <c r="D297" s="93">
        <v>0.25872037914691942</v>
      </c>
    </row>
    <row r="298" spans="1:8" x14ac:dyDescent="0.3">
      <c r="A298" s="90">
        <v>42400</v>
      </c>
      <c r="B298" s="91">
        <v>11018</v>
      </c>
      <c r="C298" s="92">
        <v>508800</v>
      </c>
      <c r="D298" s="93">
        <v>0.25985849056603771</v>
      </c>
    </row>
    <row r="299" spans="1:8" x14ac:dyDescent="0.3">
      <c r="A299" s="90">
        <v>42600</v>
      </c>
      <c r="B299" s="91">
        <v>11118</v>
      </c>
      <c r="C299" s="92">
        <v>511200</v>
      </c>
      <c r="D299" s="93">
        <v>0.26098591549295774</v>
      </c>
    </row>
    <row r="300" spans="1:8" x14ac:dyDescent="0.3">
      <c r="A300" s="90">
        <v>42800</v>
      </c>
      <c r="B300" s="91">
        <v>11218</v>
      </c>
      <c r="C300" s="92">
        <v>513600</v>
      </c>
      <c r="D300" s="93">
        <v>0.26210280373831774</v>
      </c>
    </row>
    <row r="301" spans="1:8" x14ac:dyDescent="0.3">
      <c r="A301" s="90">
        <v>43000</v>
      </c>
      <c r="B301" s="91">
        <v>11318</v>
      </c>
      <c r="C301" s="92">
        <v>516000</v>
      </c>
      <c r="D301" s="93">
        <v>0.26320930232558137</v>
      </c>
    </row>
    <row r="302" spans="1:8" x14ac:dyDescent="0.3">
      <c r="A302" s="90">
        <v>43200</v>
      </c>
      <c r="B302" s="91">
        <v>11418</v>
      </c>
      <c r="C302" s="92">
        <v>518400</v>
      </c>
      <c r="D302" s="93">
        <v>0.26430555555555557</v>
      </c>
    </row>
    <row r="303" spans="1:8" x14ac:dyDescent="0.3">
      <c r="A303" s="90">
        <v>43400</v>
      </c>
      <c r="B303" s="91">
        <v>11518</v>
      </c>
      <c r="C303" s="92">
        <v>520800</v>
      </c>
      <c r="D303" s="93">
        <v>0.26539170506912441</v>
      </c>
    </row>
    <row r="304" spans="1:8" x14ac:dyDescent="0.3">
      <c r="A304" s="90">
        <v>43600</v>
      </c>
      <c r="B304" s="91">
        <v>11618</v>
      </c>
      <c r="C304" s="92">
        <v>523200</v>
      </c>
      <c r="D304" s="93">
        <v>0.26646788990825687</v>
      </c>
    </row>
    <row r="305" spans="1:4" x14ac:dyDescent="0.3">
      <c r="A305" s="90">
        <v>43800</v>
      </c>
      <c r="B305" s="91">
        <v>11718</v>
      </c>
      <c r="C305" s="92">
        <v>525600</v>
      </c>
      <c r="D305" s="93">
        <v>0.26753424657534247</v>
      </c>
    </row>
    <row r="306" spans="1:4" x14ac:dyDescent="0.3">
      <c r="A306" s="90">
        <v>44000</v>
      </c>
      <c r="B306" s="91">
        <v>11818</v>
      </c>
      <c r="C306" s="92">
        <v>528000</v>
      </c>
      <c r="D306" s="93">
        <v>0.2685909090909091</v>
      </c>
    </row>
    <row r="307" spans="1:4" x14ac:dyDescent="0.3">
      <c r="A307" s="90">
        <v>44200</v>
      </c>
      <c r="B307" s="91">
        <v>11918</v>
      </c>
      <c r="C307" s="92">
        <v>530400</v>
      </c>
      <c r="D307" s="93">
        <v>0.26963800904977375</v>
      </c>
    </row>
    <row r="308" spans="1:4" x14ac:dyDescent="0.3">
      <c r="A308" s="90">
        <v>44400</v>
      </c>
      <c r="B308" s="91">
        <v>12018</v>
      </c>
      <c r="C308" s="92">
        <v>532800</v>
      </c>
      <c r="D308" s="93">
        <v>0.27067567567567569</v>
      </c>
    </row>
    <row r="309" spans="1:4" x14ac:dyDescent="0.3">
      <c r="A309" s="90">
        <v>44600</v>
      </c>
      <c r="B309" s="91">
        <v>12118</v>
      </c>
      <c r="C309" s="92">
        <v>535200</v>
      </c>
      <c r="D309" s="93">
        <v>0.27170403587443948</v>
      </c>
    </row>
    <row r="310" spans="1:4" x14ac:dyDescent="0.3">
      <c r="A310" s="90">
        <v>44800</v>
      </c>
      <c r="B310" s="91">
        <v>12218</v>
      </c>
      <c r="C310" s="92">
        <v>537600</v>
      </c>
      <c r="D310" s="93">
        <v>0.27272321428571428</v>
      </c>
    </row>
    <row r="311" spans="1:4" x14ac:dyDescent="0.3">
      <c r="A311" s="90">
        <v>45000</v>
      </c>
      <c r="B311" s="91">
        <v>12318</v>
      </c>
      <c r="C311" s="92">
        <v>540000</v>
      </c>
      <c r="D311" s="93">
        <v>0.27373333333333333</v>
      </c>
    </row>
    <row r="312" spans="1:4" x14ac:dyDescent="0.3">
      <c r="A312" s="90">
        <v>45200</v>
      </c>
      <c r="B312" s="91">
        <v>12418</v>
      </c>
      <c r="C312" s="92">
        <v>542400</v>
      </c>
      <c r="D312" s="93">
        <v>0.27473451327433629</v>
      </c>
    </row>
    <row r="313" spans="1:4" x14ac:dyDescent="0.3">
      <c r="A313" s="90">
        <v>45400</v>
      </c>
      <c r="B313" s="91">
        <v>12518</v>
      </c>
      <c r="C313" s="92">
        <v>544800</v>
      </c>
      <c r="D313" s="93">
        <v>0.27572687224669601</v>
      </c>
    </row>
    <row r="314" spans="1:4" x14ac:dyDescent="0.3">
      <c r="A314" s="90">
        <v>45600</v>
      </c>
      <c r="B314" s="91">
        <v>12618</v>
      </c>
      <c r="C314" s="92">
        <v>547200</v>
      </c>
      <c r="D314" s="93">
        <v>0.27671052631578946</v>
      </c>
    </row>
    <row r="315" spans="1:4" x14ac:dyDescent="0.3">
      <c r="A315" s="90">
        <v>45800</v>
      </c>
      <c r="B315" s="91">
        <v>12718</v>
      </c>
      <c r="C315" s="92">
        <v>549600</v>
      </c>
      <c r="D315" s="93">
        <v>0.27768558951965067</v>
      </c>
    </row>
    <row r="316" spans="1:4" x14ac:dyDescent="0.3">
      <c r="A316" s="90">
        <v>46000</v>
      </c>
      <c r="B316" s="91">
        <v>12818</v>
      </c>
      <c r="C316" s="92">
        <v>552000</v>
      </c>
      <c r="D316" s="93">
        <v>0.27865217391304348</v>
      </c>
    </row>
    <row r="317" spans="1:4" x14ac:dyDescent="0.3">
      <c r="A317" s="90">
        <v>46200</v>
      </c>
      <c r="B317" s="91">
        <v>12918</v>
      </c>
      <c r="C317" s="92">
        <v>554400</v>
      </c>
      <c r="D317" s="93">
        <v>0.27961038961038959</v>
      </c>
    </row>
    <row r="318" spans="1:4" x14ac:dyDescent="0.3">
      <c r="A318" s="90">
        <v>46400</v>
      </c>
      <c r="B318" s="91">
        <v>13018</v>
      </c>
      <c r="C318" s="92">
        <v>556800</v>
      </c>
      <c r="D318" s="93">
        <v>0.28056034482758618</v>
      </c>
    </row>
    <row r="319" spans="1:4" x14ac:dyDescent="0.3">
      <c r="A319" s="90">
        <v>46600</v>
      </c>
      <c r="B319" s="91">
        <v>13118</v>
      </c>
      <c r="C319" s="92">
        <v>559200</v>
      </c>
      <c r="D319" s="93">
        <v>0.2815021459227468</v>
      </c>
    </row>
    <row r="320" spans="1:4" x14ac:dyDescent="0.3">
      <c r="A320" s="90">
        <v>46800</v>
      </c>
      <c r="B320" s="91">
        <v>13218</v>
      </c>
      <c r="C320" s="92">
        <v>561600</v>
      </c>
      <c r="D320" s="93">
        <v>0.28243589743589742</v>
      </c>
    </row>
    <row r="321" spans="1:4" x14ac:dyDescent="0.3">
      <c r="A321" s="90">
        <v>47000</v>
      </c>
      <c r="B321" s="91">
        <v>13318</v>
      </c>
      <c r="C321" s="92">
        <v>564000</v>
      </c>
      <c r="D321" s="93">
        <v>0.2833617021276596</v>
      </c>
    </row>
    <row r="322" spans="1:4" x14ac:dyDescent="0.3">
      <c r="A322" s="90">
        <v>47200</v>
      </c>
      <c r="B322" s="91">
        <v>13418</v>
      </c>
      <c r="C322" s="92">
        <v>566400</v>
      </c>
      <c r="D322" s="93">
        <v>0.28427966101694913</v>
      </c>
    </row>
    <row r="323" spans="1:4" x14ac:dyDescent="0.3">
      <c r="A323" s="90">
        <v>47400</v>
      </c>
      <c r="B323" s="91">
        <v>13518</v>
      </c>
      <c r="C323" s="92">
        <v>568800</v>
      </c>
      <c r="D323" s="93">
        <v>0.28518987341772151</v>
      </c>
    </row>
    <row r="324" spans="1:4" x14ac:dyDescent="0.3">
      <c r="A324" s="90">
        <v>47600</v>
      </c>
      <c r="B324" s="91">
        <v>13618</v>
      </c>
      <c r="C324" s="92">
        <v>571200</v>
      </c>
      <c r="D324" s="93">
        <v>0.28609243697478992</v>
      </c>
    </row>
    <row r="325" spans="1:4" x14ac:dyDescent="0.3">
      <c r="A325" s="90">
        <v>47800</v>
      </c>
      <c r="B325" s="91">
        <v>13718</v>
      </c>
      <c r="C325" s="92">
        <v>573600</v>
      </c>
      <c r="D325" s="93">
        <v>0.28698744769874479</v>
      </c>
    </row>
    <row r="326" spans="1:4" x14ac:dyDescent="0.3">
      <c r="A326" s="90">
        <v>48000</v>
      </c>
      <c r="B326" s="91">
        <v>13818</v>
      </c>
      <c r="C326" s="92">
        <v>576000</v>
      </c>
      <c r="D326" s="93">
        <v>0.28787499999999999</v>
      </c>
    </row>
    <row r="327" spans="1:4" x14ac:dyDescent="0.3">
      <c r="A327" s="90">
        <v>48200</v>
      </c>
      <c r="B327" s="91">
        <v>13918</v>
      </c>
      <c r="C327" s="92">
        <v>578400</v>
      </c>
      <c r="D327" s="93">
        <v>0.28875518672199169</v>
      </c>
    </row>
    <row r="328" spans="1:4" x14ac:dyDescent="0.3">
      <c r="A328" s="90">
        <v>48400</v>
      </c>
      <c r="B328" s="91">
        <v>14018</v>
      </c>
      <c r="C328" s="92">
        <v>580800</v>
      </c>
      <c r="D328" s="93">
        <v>0.2896280991735537</v>
      </c>
    </row>
    <row r="329" spans="1:4" x14ac:dyDescent="0.3">
      <c r="A329" s="90">
        <v>48600</v>
      </c>
      <c r="B329" s="91">
        <v>14118</v>
      </c>
      <c r="C329" s="92">
        <v>583200</v>
      </c>
      <c r="D329" s="93">
        <v>0.29049382716049382</v>
      </c>
    </row>
    <row r="330" spans="1:4" x14ac:dyDescent="0.3">
      <c r="A330" s="90">
        <v>48800</v>
      </c>
      <c r="B330" s="91">
        <v>14218</v>
      </c>
      <c r="C330" s="92">
        <v>585600</v>
      </c>
      <c r="D330" s="93">
        <v>0.29135245901639345</v>
      </c>
    </row>
    <row r="331" spans="1:4" x14ac:dyDescent="0.3">
      <c r="A331" s="90">
        <v>49000</v>
      </c>
      <c r="B331" s="91">
        <v>14318</v>
      </c>
      <c r="C331" s="92">
        <v>588000</v>
      </c>
      <c r="D331" s="93">
        <v>0.29220408163265305</v>
      </c>
    </row>
    <row r="332" spans="1:4" x14ac:dyDescent="0.3">
      <c r="A332" s="90">
        <v>49200</v>
      </c>
      <c r="B332" s="91">
        <v>14418</v>
      </c>
      <c r="C332" s="92">
        <v>590400</v>
      </c>
      <c r="D332" s="93">
        <v>0.29304878048780486</v>
      </c>
    </row>
    <row r="333" spans="1:4" x14ac:dyDescent="0.3">
      <c r="A333" s="90">
        <v>49400</v>
      </c>
      <c r="B333" s="91">
        <v>14518</v>
      </c>
      <c r="C333" s="92">
        <v>592800</v>
      </c>
      <c r="D333" s="93">
        <v>0.29388663967611334</v>
      </c>
    </row>
    <row r="334" spans="1:4" x14ac:dyDescent="0.3">
      <c r="A334" s="90">
        <v>49600</v>
      </c>
      <c r="B334" s="91">
        <v>14618</v>
      </c>
      <c r="C334" s="92">
        <v>595200</v>
      </c>
      <c r="D334" s="93">
        <v>0.29471774193548389</v>
      </c>
    </row>
    <row r="335" spans="1:4" x14ac:dyDescent="0.3">
      <c r="A335" s="90">
        <v>49800</v>
      </c>
      <c r="B335" s="91">
        <v>14718</v>
      </c>
      <c r="C335" s="92">
        <v>597600</v>
      </c>
      <c r="D335" s="93">
        <v>0.29554216867469879</v>
      </c>
    </row>
    <row r="336" spans="1:4" x14ac:dyDescent="0.3">
      <c r="A336" s="90">
        <v>50000</v>
      </c>
      <c r="B336" s="91">
        <v>14818</v>
      </c>
      <c r="C336" s="92">
        <v>600000</v>
      </c>
      <c r="D336" s="93">
        <v>0.29636000000000001</v>
      </c>
    </row>
    <row r="337" spans="1:4" x14ac:dyDescent="0.3">
      <c r="A337" s="90">
        <v>50200</v>
      </c>
      <c r="B337" s="91">
        <v>14918</v>
      </c>
      <c r="C337" s="92">
        <v>602400</v>
      </c>
      <c r="D337" s="93">
        <v>0.29717131474103586</v>
      </c>
    </row>
    <row r="338" spans="1:4" x14ac:dyDescent="0.3">
      <c r="A338" s="90">
        <v>50400</v>
      </c>
      <c r="B338" s="91">
        <v>15018</v>
      </c>
      <c r="C338" s="92">
        <v>604800</v>
      </c>
      <c r="D338" s="93">
        <v>0.29797619047619045</v>
      </c>
    </row>
    <row r="339" spans="1:4" x14ac:dyDescent="0.3">
      <c r="A339" s="90">
        <v>50600</v>
      </c>
      <c r="B339" s="91">
        <v>15118</v>
      </c>
      <c r="C339" s="92">
        <v>607200</v>
      </c>
      <c r="D339" s="93">
        <v>0.29877470355731223</v>
      </c>
    </row>
    <row r="340" spans="1:4" x14ac:dyDescent="0.3">
      <c r="A340" s="90">
        <v>50800</v>
      </c>
      <c r="B340" s="91">
        <v>15218</v>
      </c>
      <c r="C340" s="92">
        <v>609600</v>
      </c>
      <c r="D340" s="93">
        <v>0.2995669291338583</v>
      </c>
    </row>
    <row r="341" spans="1:4" x14ac:dyDescent="0.3">
      <c r="A341" s="90">
        <v>51000</v>
      </c>
      <c r="B341" s="91">
        <v>15318</v>
      </c>
      <c r="C341" s="92">
        <v>612000</v>
      </c>
      <c r="D341" s="93">
        <v>0.3003529411764706</v>
      </c>
    </row>
    <row r="342" spans="1:4" x14ac:dyDescent="0.3">
      <c r="A342" s="90">
        <v>51200</v>
      </c>
      <c r="B342" s="91">
        <v>15418</v>
      </c>
      <c r="C342" s="92">
        <v>614400</v>
      </c>
      <c r="D342" s="93">
        <v>0.30113281250000001</v>
      </c>
    </row>
    <row r="343" spans="1:4" x14ac:dyDescent="0.3">
      <c r="A343" s="90">
        <v>51400</v>
      </c>
      <c r="B343" s="91">
        <v>15520</v>
      </c>
      <c r="C343" s="92">
        <v>616800</v>
      </c>
      <c r="D343" s="93">
        <v>0.30194552529182878</v>
      </c>
    </row>
    <row r="344" spans="1:4" x14ac:dyDescent="0.3">
      <c r="A344" s="90">
        <v>51600</v>
      </c>
      <c r="B344" s="91">
        <v>15626</v>
      </c>
      <c r="C344" s="92">
        <v>619200</v>
      </c>
      <c r="D344" s="93">
        <v>0.30282945736434108</v>
      </c>
    </row>
    <row r="345" spans="1:4" x14ac:dyDescent="0.3">
      <c r="A345" s="90">
        <v>51800</v>
      </c>
      <c r="B345" s="91">
        <v>15732</v>
      </c>
      <c r="C345" s="92">
        <v>621600</v>
      </c>
      <c r="D345" s="93">
        <v>0.30370656370656368</v>
      </c>
    </row>
    <row r="346" spans="1:4" x14ac:dyDescent="0.3">
      <c r="A346" s="90">
        <v>52000</v>
      </c>
      <c r="B346" s="91">
        <v>15838</v>
      </c>
      <c r="C346" s="92">
        <v>624000</v>
      </c>
      <c r="D346" s="93">
        <v>0.30457692307692308</v>
      </c>
    </row>
    <row r="347" spans="1:4" x14ac:dyDescent="0.3">
      <c r="A347" s="90">
        <v>52200</v>
      </c>
      <c r="B347" s="91">
        <v>15944</v>
      </c>
      <c r="C347" s="92">
        <v>626400</v>
      </c>
      <c r="D347" s="93">
        <v>0.30544061302681991</v>
      </c>
    </row>
    <row r="348" spans="1:4" x14ac:dyDescent="0.3">
      <c r="A348" s="90">
        <v>52400</v>
      </c>
      <c r="B348" s="91">
        <v>16050</v>
      </c>
      <c r="C348" s="92">
        <v>628800</v>
      </c>
      <c r="D348" s="93">
        <v>0.30629770992366412</v>
      </c>
    </row>
    <row r="349" spans="1:4" x14ac:dyDescent="0.3">
      <c r="A349" s="90">
        <v>52600</v>
      </c>
      <c r="B349" s="91">
        <v>16156</v>
      </c>
      <c r="C349" s="92">
        <v>631200</v>
      </c>
      <c r="D349" s="93">
        <v>0.30714828897338403</v>
      </c>
    </row>
    <row r="350" spans="1:4" x14ac:dyDescent="0.3">
      <c r="A350" s="90">
        <v>52800</v>
      </c>
      <c r="B350" s="91">
        <v>16262</v>
      </c>
      <c r="C350" s="92">
        <v>633600</v>
      </c>
      <c r="D350" s="93">
        <v>0.30799242424242423</v>
      </c>
    </row>
    <row r="351" spans="1:4" x14ac:dyDescent="0.3">
      <c r="A351" s="90">
        <v>53000</v>
      </c>
      <c r="B351" s="91">
        <v>16368</v>
      </c>
      <c r="C351" s="92">
        <v>636000</v>
      </c>
      <c r="D351" s="93">
        <v>0.30883018867924528</v>
      </c>
    </row>
    <row r="352" spans="1:4" x14ac:dyDescent="0.3">
      <c r="A352" s="90">
        <v>53200</v>
      </c>
      <c r="B352" s="91">
        <v>16474</v>
      </c>
      <c r="C352" s="92">
        <v>638400</v>
      </c>
      <c r="D352" s="93">
        <v>0.30966165413533836</v>
      </c>
    </row>
    <row r="353" spans="1:4" x14ac:dyDescent="0.3">
      <c r="A353" s="90">
        <v>53400</v>
      </c>
      <c r="B353" s="91">
        <v>16580</v>
      </c>
      <c r="C353" s="92">
        <v>640800</v>
      </c>
      <c r="D353" s="93">
        <v>0.31048689138576779</v>
      </c>
    </row>
    <row r="354" spans="1:4" x14ac:dyDescent="0.3">
      <c r="A354" s="90">
        <v>53600</v>
      </c>
      <c r="B354" s="91">
        <v>16686</v>
      </c>
      <c r="C354" s="92">
        <v>643200</v>
      </c>
      <c r="D354" s="93">
        <v>0.31130597014925371</v>
      </c>
    </row>
    <row r="355" spans="1:4" x14ac:dyDescent="0.3">
      <c r="A355" s="90">
        <v>53800</v>
      </c>
      <c r="B355" s="91">
        <v>16792</v>
      </c>
      <c r="C355" s="92">
        <v>645600</v>
      </c>
      <c r="D355" s="93">
        <v>0.31211895910780668</v>
      </c>
    </row>
    <row r="356" spans="1:4" x14ac:dyDescent="0.3">
      <c r="A356" s="90">
        <v>54000</v>
      </c>
      <c r="B356" s="91">
        <v>16898</v>
      </c>
      <c r="C356" s="92">
        <v>648000</v>
      </c>
      <c r="D356" s="93">
        <v>0.31292592592592594</v>
      </c>
    </row>
    <row r="357" spans="1:4" x14ac:dyDescent="0.3">
      <c r="A357" s="90">
        <v>54200</v>
      </c>
      <c r="B357" s="91">
        <v>17004</v>
      </c>
      <c r="C357" s="92">
        <v>650400</v>
      </c>
      <c r="D357" s="93">
        <v>0.31372693726937267</v>
      </c>
    </row>
    <row r="358" spans="1:4" x14ac:dyDescent="0.3">
      <c r="A358" s="90">
        <v>54400</v>
      </c>
      <c r="B358" s="91">
        <v>17110</v>
      </c>
      <c r="C358" s="92">
        <v>652800</v>
      </c>
      <c r="D358" s="93">
        <v>0.3145220588235294</v>
      </c>
    </row>
    <row r="359" spans="1:4" x14ac:dyDescent="0.3">
      <c r="A359" s="90">
        <v>54600</v>
      </c>
      <c r="B359" s="91">
        <v>17216</v>
      </c>
      <c r="C359" s="92">
        <v>655200</v>
      </c>
      <c r="D359" s="93">
        <v>0.31531135531135529</v>
      </c>
    </row>
    <row r="360" spans="1:4" x14ac:dyDescent="0.3">
      <c r="A360" s="90">
        <v>54800</v>
      </c>
      <c r="B360" s="91">
        <v>17322</v>
      </c>
      <c r="C360" s="92">
        <v>657600</v>
      </c>
      <c r="D360" s="93">
        <v>0.31609489051094891</v>
      </c>
    </row>
    <row r="361" spans="1:4" x14ac:dyDescent="0.3">
      <c r="A361" s="90">
        <v>55000</v>
      </c>
      <c r="B361" s="91">
        <v>17428</v>
      </c>
      <c r="C361" s="92">
        <v>660000</v>
      </c>
      <c r="D361" s="93">
        <v>0.31687272727272725</v>
      </c>
    </row>
    <row r="362" spans="1:4" x14ac:dyDescent="0.3">
      <c r="A362" s="90">
        <v>55200</v>
      </c>
      <c r="B362" s="91">
        <v>17534</v>
      </c>
      <c r="C362" s="92">
        <v>662400</v>
      </c>
      <c r="D362" s="93">
        <v>0.31764492753623186</v>
      </c>
    </row>
    <row r="363" spans="1:4" x14ac:dyDescent="0.3">
      <c r="A363" s="90">
        <v>55400</v>
      </c>
      <c r="B363" s="91">
        <v>17640</v>
      </c>
      <c r="C363" s="92">
        <v>664800</v>
      </c>
      <c r="D363" s="93">
        <v>0.31841155234657037</v>
      </c>
    </row>
    <row r="364" spans="1:4" x14ac:dyDescent="0.3">
      <c r="A364" s="90">
        <v>55600</v>
      </c>
      <c r="B364" s="91">
        <v>17746</v>
      </c>
      <c r="C364" s="92">
        <v>667200</v>
      </c>
      <c r="D364" s="93">
        <v>0.31917266187050358</v>
      </c>
    </row>
    <row r="365" spans="1:4" x14ac:dyDescent="0.3">
      <c r="A365" s="90">
        <v>55800</v>
      </c>
      <c r="B365" s="91">
        <v>17852</v>
      </c>
      <c r="C365" s="92">
        <v>669600</v>
      </c>
      <c r="D365" s="93">
        <v>0.31992831541218636</v>
      </c>
    </row>
    <row r="366" spans="1:4" x14ac:dyDescent="0.3">
      <c r="A366" s="90">
        <v>56000</v>
      </c>
      <c r="B366" s="91">
        <v>17958</v>
      </c>
      <c r="C366" s="92">
        <v>672000</v>
      </c>
      <c r="D366" s="93">
        <v>0.32067857142857142</v>
      </c>
    </row>
    <row r="367" spans="1:4" x14ac:dyDescent="0.3">
      <c r="A367" s="90">
        <v>56200</v>
      </c>
      <c r="B367" s="91">
        <v>18064</v>
      </c>
      <c r="C367" s="92">
        <v>674400</v>
      </c>
      <c r="D367" s="93">
        <v>0.32142348754448397</v>
      </c>
    </row>
    <row r="368" spans="1:4" x14ac:dyDescent="0.3">
      <c r="A368" s="90">
        <v>56400</v>
      </c>
      <c r="B368" s="91">
        <v>18175</v>
      </c>
      <c r="C368" s="92">
        <v>676800</v>
      </c>
      <c r="D368" s="93">
        <v>0.32225177304964536</v>
      </c>
    </row>
    <row r="369" spans="1:4" x14ac:dyDescent="0.3">
      <c r="A369" s="90">
        <v>56600</v>
      </c>
      <c r="B369" s="91">
        <v>18291</v>
      </c>
      <c r="C369" s="92">
        <v>679200</v>
      </c>
      <c r="D369" s="93">
        <v>0.32316254416961132</v>
      </c>
    </row>
    <row r="370" spans="1:4" x14ac:dyDescent="0.3">
      <c r="A370" s="90">
        <v>56800</v>
      </c>
      <c r="B370" s="91">
        <v>18407</v>
      </c>
      <c r="C370" s="92">
        <v>681600</v>
      </c>
      <c r="D370" s="93">
        <v>0.32406690140845068</v>
      </c>
    </row>
    <row r="371" spans="1:4" x14ac:dyDescent="0.3">
      <c r="A371" s="90">
        <v>57000</v>
      </c>
      <c r="B371" s="91">
        <v>18523</v>
      </c>
      <c r="C371" s="92">
        <v>684000</v>
      </c>
      <c r="D371" s="93">
        <v>0.32496491228070173</v>
      </c>
    </row>
    <row r="372" spans="1:4" x14ac:dyDescent="0.3">
      <c r="A372" s="90">
        <v>57200</v>
      </c>
      <c r="B372" s="91">
        <v>18639</v>
      </c>
      <c r="C372" s="92">
        <v>686400</v>
      </c>
      <c r="D372" s="93">
        <v>0.32585664335664338</v>
      </c>
    </row>
    <row r="373" spans="1:4" x14ac:dyDescent="0.3">
      <c r="A373" s="90">
        <v>57400</v>
      </c>
      <c r="B373" s="91">
        <v>18755</v>
      </c>
      <c r="C373" s="92">
        <v>688800</v>
      </c>
      <c r="D373" s="93">
        <v>0.32674216027874564</v>
      </c>
    </row>
    <row r="374" spans="1:4" x14ac:dyDescent="0.3">
      <c r="A374" s="90">
        <v>57600</v>
      </c>
      <c r="B374" s="91">
        <v>18871</v>
      </c>
      <c r="C374" s="92">
        <v>691200</v>
      </c>
      <c r="D374" s="93">
        <v>0.32762152777777775</v>
      </c>
    </row>
    <row r="375" spans="1:4" x14ac:dyDescent="0.3">
      <c r="A375" s="90">
        <v>57800</v>
      </c>
      <c r="B375" s="91">
        <v>18987</v>
      </c>
      <c r="C375" s="92">
        <v>693600</v>
      </c>
      <c r="D375" s="93">
        <v>0.3284948096885813</v>
      </c>
    </row>
    <row r="376" spans="1:4" x14ac:dyDescent="0.3">
      <c r="A376" s="90">
        <v>58000</v>
      </c>
      <c r="B376" s="91">
        <v>19103</v>
      </c>
      <c r="C376" s="92">
        <v>696000</v>
      </c>
      <c r="D376" s="93">
        <v>0.32936206896551723</v>
      </c>
    </row>
    <row r="377" spans="1:4" x14ac:dyDescent="0.3">
      <c r="A377" s="90">
        <v>58200</v>
      </c>
      <c r="B377" s="91">
        <v>19219</v>
      </c>
      <c r="C377" s="92">
        <v>698400</v>
      </c>
      <c r="D377" s="93">
        <v>0.33022336769759453</v>
      </c>
    </row>
    <row r="378" spans="1:4" x14ac:dyDescent="0.3">
      <c r="A378" s="90">
        <v>58400</v>
      </c>
      <c r="B378" s="91">
        <v>19335</v>
      </c>
      <c r="C378" s="92">
        <v>700800</v>
      </c>
      <c r="D378" s="93">
        <v>0.33107876712328765</v>
      </c>
    </row>
    <row r="379" spans="1:4" x14ac:dyDescent="0.3">
      <c r="A379" s="90">
        <v>58600</v>
      </c>
      <c r="B379" s="91">
        <v>19451</v>
      </c>
      <c r="C379" s="92">
        <v>703200</v>
      </c>
      <c r="D379" s="93">
        <v>0.3319283276450512</v>
      </c>
    </row>
    <row r="380" spans="1:4" x14ac:dyDescent="0.3">
      <c r="A380" s="90">
        <v>58800</v>
      </c>
      <c r="B380" s="91">
        <v>19567</v>
      </c>
      <c r="C380" s="92">
        <v>705600</v>
      </c>
      <c r="D380" s="93">
        <v>0.33277210884353742</v>
      </c>
    </row>
    <row r="381" spans="1:4" x14ac:dyDescent="0.3">
      <c r="A381" s="90">
        <v>59000</v>
      </c>
      <c r="B381" s="91">
        <v>19683</v>
      </c>
      <c r="C381" s="92">
        <v>708000</v>
      </c>
      <c r="D381" s="93">
        <v>0.33361016949152544</v>
      </c>
    </row>
    <row r="382" spans="1:4" x14ac:dyDescent="0.3">
      <c r="A382" s="90">
        <v>59200</v>
      </c>
      <c r="B382" s="91">
        <v>19799</v>
      </c>
      <c r="C382" s="92">
        <v>710400</v>
      </c>
      <c r="D382" s="93">
        <v>0.33444256756756757</v>
      </c>
    </row>
    <row r="383" spans="1:4" x14ac:dyDescent="0.3">
      <c r="A383" s="90">
        <v>59400</v>
      </c>
      <c r="B383" s="91">
        <v>19915</v>
      </c>
      <c r="C383" s="92">
        <v>712800</v>
      </c>
      <c r="D383" s="93">
        <v>0.33526936026936027</v>
      </c>
    </row>
    <row r="384" spans="1:4" x14ac:dyDescent="0.3">
      <c r="A384" s="90">
        <v>59600</v>
      </c>
      <c r="B384" s="91">
        <v>20031</v>
      </c>
      <c r="C384" s="92">
        <v>715200</v>
      </c>
      <c r="D384" s="93">
        <v>0.33609060402684565</v>
      </c>
    </row>
    <row r="385" spans="1:4" x14ac:dyDescent="0.3">
      <c r="A385" s="90">
        <v>59800</v>
      </c>
      <c r="B385" s="91">
        <v>20147</v>
      </c>
      <c r="C385" s="92">
        <v>717600</v>
      </c>
      <c r="D385" s="93">
        <v>0.33690635451505019</v>
      </c>
    </row>
    <row r="386" spans="1:4" x14ac:dyDescent="0.3">
      <c r="A386" s="90">
        <v>60000</v>
      </c>
      <c r="B386" s="91">
        <v>20263</v>
      </c>
      <c r="C386" s="92">
        <v>720000</v>
      </c>
      <c r="D386" s="93">
        <v>0.33771666666666667</v>
      </c>
    </row>
    <row r="387" spans="1:4" x14ac:dyDescent="0.3">
      <c r="A387" s="90">
        <v>60200</v>
      </c>
      <c r="B387" s="91">
        <v>20379</v>
      </c>
      <c r="C387" s="92">
        <v>722400</v>
      </c>
      <c r="D387" s="93">
        <v>0.33852159468438536</v>
      </c>
    </row>
    <row r="388" spans="1:4" x14ac:dyDescent="0.3">
      <c r="A388" s="90">
        <v>60400</v>
      </c>
      <c r="B388" s="91">
        <v>20495</v>
      </c>
      <c r="C388" s="92">
        <v>724800</v>
      </c>
      <c r="D388" s="93">
        <v>0.33932119205298011</v>
      </c>
    </row>
    <row r="389" spans="1:4" x14ac:dyDescent="0.3">
      <c r="A389" s="90">
        <v>60600</v>
      </c>
      <c r="B389" s="91">
        <v>20611</v>
      </c>
      <c r="C389" s="92">
        <v>727200</v>
      </c>
      <c r="D389" s="93">
        <v>0.3401155115511551</v>
      </c>
    </row>
    <row r="390" spans="1:4" x14ac:dyDescent="0.3">
      <c r="A390" s="90">
        <v>60800</v>
      </c>
      <c r="B390" s="91">
        <v>20727</v>
      </c>
      <c r="C390" s="92">
        <v>729600</v>
      </c>
      <c r="D390" s="93">
        <v>0.34090460526315791</v>
      </c>
    </row>
    <row r="391" spans="1:4" x14ac:dyDescent="0.3">
      <c r="A391" s="90">
        <v>61000</v>
      </c>
      <c r="B391" s="91">
        <v>20843</v>
      </c>
      <c r="C391" s="92">
        <v>732000</v>
      </c>
      <c r="D391" s="93">
        <v>0.34168852459016391</v>
      </c>
    </row>
    <row r="392" spans="1:4" x14ac:dyDescent="0.3">
      <c r="A392" s="90">
        <v>61200</v>
      </c>
      <c r="B392" s="91">
        <v>20959</v>
      </c>
      <c r="C392" s="92">
        <v>734400</v>
      </c>
      <c r="D392" s="93">
        <v>0.34246732026143789</v>
      </c>
    </row>
    <row r="393" spans="1:4" x14ac:dyDescent="0.3">
      <c r="A393" s="90">
        <v>61400</v>
      </c>
      <c r="B393" s="91">
        <v>21075</v>
      </c>
      <c r="C393" s="92">
        <v>736800</v>
      </c>
      <c r="D393" s="93">
        <v>0.34324104234527686</v>
      </c>
    </row>
    <row r="394" spans="1:4" x14ac:dyDescent="0.3">
      <c r="A394" s="90">
        <v>61600</v>
      </c>
      <c r="B394" s="91">
        <v>21191</v>
      </c>
      <c r="C394" s="92">
        <v>739200</v>
      </c>
      <c r="D394" s="93">
        <v>0.34400974025974024</v>
      </c>
    </row>
    <row r="395" spans="1:4" x14ac:dyDescent="0.3">
      <c r="A395" s="90">
        <v>61800</v>
      </c>
      <c r="B395" s="91">
        <v>21307</v>
      </c>
      <c r="C395" s="92">
        <v>741600</v>
      </c>
      <c r="D395" s="93">
        <v>0.3447734627831715</v>
      </c>
    </row>
    <row r="396" spans="1:4" x14ac:dyDescent="0.3">
      <c r="A396" s="90">
        <v>62000</v>
      </c>
      <c r="B396" s="91">
        <v>21423</v>
      </c>
      <c r="C396" s="92">
        <v>744000</v>
      </c>
      <c r="D396" s="93">
        <v>0.34553225806451615</v>
      </c>
    </row>
    <row r="397" spans="1:4" x14ac:dyDescent="0.3">
      <c r="A397" s="90">
        <v>62200</v>
      </c>
      <c r="B397" s="91">
        <v>21539</v>
      </c>
      <c r="C397" s="92">
        <v>746400</v>
      </c>
      <c r="D397" s="93">
        <v>0.3462861736334405</v>
      </c>
    </row>
    <row r="398" spans="1:4" x14ac:dyDescent="0.3">
      <c r="A398" s="90">
        <v>62400</v>
      </c>
      <c r="B398" s="91">
        <v>21655</v>
      </c>
      <c r="C398" s="92">
        <v>748800</v>
      </c>
      <c r="D398" s="93">
        <v>0.3470352564102564</v>
      </c>
    </row>
    <row r="399" spans="1:4" x14ac:dyDescent="0.3">
      <c r="A399" s="90">
        <v>62600</v>
      </c>
      <c r="B399" s="91">
        <v>21771</v>
      </c>
      <c r="C399" s="92">
        <v>751200</v>
      </c>
      <c r="D399" s="93">
        <v>0.34777955271565497</v>
      </c>
    </row>
    <row r="400" spans="1:4" x14ac:dyDescent="0.3">
      <c r="A400" s="90">
        <v>62800</v>
      </c>
      <c r="B400" s="91">
        <v>21887</v>
      </c>
      <c r="C400" s="92">
        <v>753600</v>
      </c>
      <c r="D400" s="93">
        <v>0.34851910828025479</v>
      </c>
    </row>
    <row r="401" spans="1:4" x14ac:dyDescent="0.3">
      <c r="A401" s="90">
        <v>63000</v>
      </c>
      <c r="B401" s="91">
        <v>22003</v>
      </c>
      <c r="C401" s="92">
        <v>756000</v>
      </c>
      <c r="D401" s="93">
        <v>0.34925396825396826</v>
      </c>
    </row>
    <row r="402" spans="1:4" x14ac:dyDescent="0.3">
      <c r="A402" s="90">
        <v>63200</v>
      </c>
      <c r="B402" s="91">
        <v>22119</v>
      </c>
      <c r="C402" s="92">
        <v>758400</v>
      </c>
      <c r="D402" s="93">
        <v>0.34998417721518987</v>
      </c>
    </row>
    <row r="403" spans="1:4" x14ac:dyDescent="0.3">
      <c r="A403" s="90">
        <v>63400</v>
      </c>
      <c r="B403" s="91">
        <v>22235</v>
      </c>
      <c r="C403" s="92">
        <v>760800</v>
      </c>
      <c r="D403" s="93">
        <v>0.35070977917981072</v>
      </c>
    </row>
    <row r="404" spans="1:4" x14ac:dyDescent="0.3">
      <c r="A404" s="90">
        <v>63600</v>
      </c>
      <c r="B404" s="91">
        <v>22351</v>
      </c>
      <c r="C404" s="92">
        <v>763200</v>
      </c>
      <c r="D404" s="93">
        <v>0.3514308176100629</v>
      </c>
    </row>
    <row r="405" spans="1:4" x14ac:dyDescent="0.3">
      <c r="A405" s="90">
        <v>63800</v>
      </c>
      <c r="B405" s="91">
        <v>22467</v>
      </c>
      <c r="C405" s="92">
        <v>765600</v>
      </c>
      <c r="D405" s="93">
        <v>0.35214733542319748</v>
      </c>
    </row>
    <row r="406" spans="1:4" x14ac:dyDescent="0.3">
      <c r="A406" s="90">
        <v>64000</v>
      </c>
      <c r="B406" s="91">
        <v>22583</v>
      </c>
      <c r="C406" s="92">
        <v>768000</v>
      </c>
      <c r="D406" s="93">
        <v>0.35285937499999998</v>
      </c>
    </row>
    <row r="407" spans="1:4" x14ac:dyDescent="0.3">
      <c r="A407" s="90">
        <v>64200</v>
      </c>
      <c r="B407" s="91">
        <v>22699</v>
      </c>
      <c r="C407" s="92">
        <v>770400</v>
      </c>
      <c r="D407" s="93">
        <v>0.35356697819314642</v>
      </c>
    </row>
    <row r="408" spans="1:4" x14ac:dyDescent="0.3">
      <c r="A408" s="90">
        <v>64400</v>
      </c>
      <c r="B408" s="91">
        <v>22815</v>
      </c>
      <c r="C408" s="92">
        <v>772800</v>
      </c>
      <c r="D408" s="93">
        <v>0.35427018633540375</v>
      </c>
    </row>
    <row r="409" spans="1:4" x14ac:dyDescent="0.3">
      <c r="A409" s="90">
        <v>64600</v>
      </c>
      <c r="B409" s="91">
        <v>22931</v>
      </c>
      <c r="C409" s="92">
        <v>775200</v>
      </c>
      <c r="D409" s="93">
        <v>0.354969040247678</v>
      </c>
    </row>
    <row r="410" spans="1:4" x14ac:dyDescent="0.3">
      <c r="A410" s="90">
        <v>64800</v>
      </c>
      <c r="B410" s="91">
        <v>23047</v>
      </c>
      <c r="C410" s="92">
        <v>777600</v>
      </c>
      <c r="D410" s="93">
        <v>0.35566358024691358</v>
      </c>
    </row>
    <row r="411" spans="1:4" x14ac:dyDescent="0.3">
      <c r="A411" s="90">
        <v>65000</v>
      </c>
      <c r="B411" s="91">
        <v>23163</v>
      </c>
      <c r="C411" s="92">
        <v>780000</v>
      </c>
      <c r="D411" s="93">
        <v>0.35635384615384613</v>
      </c>
    </row>
    <row r="412" spans="1:4" x14ac:dyDescent="0.3">
      <c r="A412" s="90">
        <v>65200</v>
      </c>
      <c r="B412" s="91">
        <v>23279</v>
      </c>
      <c r="C412" s="92">
        <v>782400</v>
      </c>
      <c r="D412" s="93">
        <v>0.35703987730061348</v>
      </c>
    </row>
    <row r="413" spans="1:4" x14ac:dyDescent="0.3">
      <c r="A413" s="90">
        <v>65400</v>
      </c>
      <c r="B413" s="91">
        <v>23395</v>
      </c>
      <c r="C413" s="92">
        <v>784800</v>
      </c>
      <c r="D413" s="93">
        <v>0.35772171253822632</v>
      </c>
    </row>
    <row r="414" spans="1:4" x14ac:dyDescent="0.3">
      <c r="A414" s="90">
        <v>65600</v>
      </c>
      <c r="B414" s="91">
        <v>23511</v>
      </c>
      <c r="C414" s="92">
        <v>787200</v>
      </c>
      <c r="D414" s="93">
        <v>0.35839939024390244</v>
      </c>
    </row>
    <row r="415" spans="1:4" x14ac:dyDescent="0.3">
      <c r="A415" s="90">
        <v>65800</v>
      </c>
      <c r="B415" s="91">
        <v>23627</v>
      </c>
      <c r="C415" s="92">
        <v>789600</v>
      </c>
      <c r="D415" s="93">
        <v>0.35907294832826747</v>
      </c>
    </row>
    <row r="416" spans="1:4" x14ac:dyDescent="0.3">
      <c r="A416" s="90">
        <v>66000</v>
      </c>
      <c r="B416" s="91">
        <v>23743</v>
      </c>
      <c r="C416" s="92">
        <v>792000</v>
      </c>
      <c r="D416" s="93">
        <v>0.35974242424242425</v>
      </c>
    </row>
    <row r="417" spans="1:4" x14ac:dyDescent="0.3">
      <c r="A417" s="90">
        <v>66200</v>
      </c>
      <c r="B417" s="91">
        <v>23859</v>
      </c>
      <c r="C417" s="92">
        <v>794400</v>
      </c>
      <c r="D417" s="93">
        <v>0.36040785498489425</v>
      </c>
    </row>
    <row r="418" spans="1:4" x14ac:dyDescent="0.3">
      <c r="A418" s="90">
        <v>66400</v>
      </c>
      <c r="B418" s="91">
        <v>23975</v>
      </c>
      <c r="C418" s="92">
        <v>796800</v>
      </c>
      <c r="D418" s="93">
        <v>0.36106927710843373</v>
      </c>
    </row>
    <row r="419" spans="1:4" x14ac:dyDescent="0.3">
      <c r="A419" s="90">
        <v>66600</v>
      </c>
      <c r="B419" s="91">
        <v>24091</v>
      </c>
      <c r="C419" s="92">
        <v>799200</v>
      </c>
      <c r="D419" s="93">
        <v>0.36172672672672673</v>
      </c>
    </row>
    <row r="420" spans="1:4" x14ac:dyDescent="0.3">
      <c r="A420" s="90">
        <v>66800</v>
      </c>
      <c r="B420" s="91">
        <v>24207</v>
      </c>
      <c r="C420" s="92">
        <v>801600</v>
      </c>
      <c r="D420" s="93">
        <v>0.3623802395209581</v>
      </c>
    </row>
    <row r="421" spans="1:4" x14ac:dyDescent="0.3">
      <c r="A421" s="90">
        <v>67000</v>
      </c>
      <c r="B421" s="91">
        <v>24323</v>
      </c>
      <c r="C421" s="92">
        <v>804000</v>
      </c>
      <c r="D421" s="93">
        <v>0.36302985074626865</v>
      </c>
    </row>
    <row r="422" spans="1:4" x14ac:dyDescent="0.3">
      <c r="A422" s="90">
        <v>67200</v>
      </c>
      <c r="B422" s="91">
        <v>24439</v>
      </c>
      <c r="C422" s="92">
        <v>806400</v>
      </c>
      <c r="D422" s="93">
        <v>0.36367559523809523</v>
      </c>
    </row>
    <row r="423" spans="1:4" x14ac:dyDescent="0.3">
      <c r="A423" s="90">
        <v>67400</v>
      </c>
      <c r="B423" s="91">
        <v>24555</v>
      </c>
      <c r="C423" s="92">
        <v>808800</v>
      </c>
      <c r="D423" s="93">
        <v>0.36431750741839763</v>
      </c>
    </row>
    <row r="424" spans="1:4" x14ac:dyDescent="0.3">
      <c r="A424" s="90">
        <v>67600</v>
      </c>
      <c r="B424" s="91">
        <v>24671</v>
      </c>
      <c r="C424" s="92">
        <v>811200</v>
      </c>
      <c r="D424" s="93">
        <v>0.36495562130177517</v>
      </c>
    </row>
    <row r="425" spans="1:4" x14ac:dyDescent="0.3">
      <c r="A425" s="90">
        <v>67800</v>
      </c>
      <c r="B425" s="91">
        <v>24787</v>
      </c>
      <c r="C425" s="92">
        <v>813600</v>
      </c>
      <c r="D425" s="93">
        <v>0.3655899705014749</v>
      </c>
    </row>
    <row r="426" spans="1:4" x14ac:dyDescent="0.3">
      <c r="A426" s="90">
        <v>68000</v>
      </c>
      <c r="B426" s="91">
        <v>24903</v>
      </c>
      <c r="C426" s="92">
        <v>816000</v>
      </c>
      <c r="D426" s="93">
        <v>0.36622058823529413</v>
      </c>
    </row>
    <row r="427" spans="1:4" x14ac:dyDescent="0.3">
      <c r="A427" s="90">
        <v>68200</v>
      </c>
      <c r="B427" s="91">
        <v>25019</v>
      </c>
      <c r="C427" s="92">
        <v>818400</v>
      </c>
      <c r="D427" s="93">
        <v>0.36684750733137828</v>
      </c>
    </row>
    <row r="428" spans="1:4" x14ac:dyDescent="0.3">
      <c r="A428" s="90">
        <v>68400</v>
      </c>
      <c r="B428" s="91">
        <v>25135</v>
      </c>
      <c r="C428" s="92">
        <v>820800</v>
      </c>
      <c r="D428" s="93">
        <v>0.36747076023391811</v>
      </c>
    </row>
    <row r="429" spans="1:4" x14ac:dyDescent="0.3">
      <c r="A429" s="90">
        <v>68600</v>
      </c>
      <c r="B429" s="91">
        <v>25251</v>
      </c>
      <c r="C429" s="92">
        <v>823200</v>
      </c>
      <c r="D429" s="93">
        <v>0.36809037900874636</v>
      </c>
    </row>
    <row r="430" spans="1:4" x14ac:dyDescent="0.3">
      <c r="A430" s="90">
        <v>68800</v>
      </c>
      <c r="B430" s="91">
        <v>25367</v>
      </c>
      <c r="C430" s="92">
        <v>825600</v>
      </c>
      <c r="D430" s="93">
        <v>0.3687063953488372</v>
      </c>
    </row>
    <row r="431" spans="1:4" x14ac:dyDescent="0.3">
      <c r="A431" s="90">
        <v>69000</v>
      </c>
      <c r="B431" s="91">
        <v>25483</v>
      </c>
      <c r="C431" s="92">
        <v>828000</v>
      </c>
      <c r="D431" s="93">
        <v>0.36931884057971015</v>
      </c>
    </row>
    <row r="432" spans="1:4" x14ac:dyDescent="0.3">
      <c r="A432" s="90">
        <v>69200</v>
      </c>
      <c r="B432" s="91">
        <v>25599</v>
      </c>
      <c r="C432" s="92">
        <v>830400</v>
      </c>
      <c r="D432" s="93">
        <v>0.3699277456647399</v>
      </c>
    </row>
    <row r="433" spans="1:4" x14ac:dyDescent="0.3">
      <c r="A433" s="90">
        <v>69400</v>
      </c>
      <c r="B433" s="91">
        <v>25715</v>
      </c>
      <c r="C433" s="92">
        <v>832800</v>
      </c>
      <c r="D433" s="93">
        <v>0.37053314121037462</v>
      </c>
    </row>
    <row r="434" spans="1:4" x14ac:dyDescent="0.3">
      <c r="A434" s="90">
        <v>69600</v>
      </c>
      <c r="B434" s="91">
        <v>25831</v>
      </c>
      <c r="C434" s="92">
        <v>835200</v>
      </c>
      <c r="D434" s="93">
        <v>0.37113505747126435</v>
      </c>
    </row>
    <row r="435" spans="1:4" x14ac:dyDescent="0.3">
      <c r="A435" s="90">
        <v>69800</v>
      </c>
      <c r="B435" s="91">
        <v>25947</v>
      </c>
      <c r="C435" s="92">
        <v>837600</v>
      </c>
      <c r="D435" s="93">
        <v>0.37173352435530088</v>
      </c>
    </row>
    <row r="436" spans="1:4" x14ac:dyDescent="0.3">
      <c r="A436" s="90">
        <v>70000</v>
      </c>
      <c r="B436" s="91">
        <v>26063</v>
      </c>
      <c r="C436" s="92">
        <v>840000</v>
      </c>
      <c r="D436" s="93">
        <v>0.37232857142857145</v>
      </c>
    </row>
    <row r="437" spans="1:4" x14ac:dyDescent="0.3">
      <c r="A437" s="90">
        <v>70200</v>
      </c>
      <c r="B437" s="91">
        <v>26179</v>
      </c>
      <c r="C437" s="92">
        <v>842400</v>
      </c>
      <c r="D437" s="93">
        <v>0.37292022792022794</v>
      </c>
    </row>
    <row r="438" spans="1:4" x14ac:dyDescent="0.3">
      <c r="A438" s="90">
        <v>70400</v>
      </c>
      <c r="B438" s="91">
        <v>26295</v>
      </c>
      <c r="C438" s="92">
        <v>844800</v>
      </c>
      <c r="D438" s="93">
        <v>0.37350852272727275</v>
      </c>
    </row>
    <row r="439" spans="1:4" x14ac:dyDescent="0.3">
      <c r="A439" s="90">
        <v>70600</v>
      </c>
      <c r="B439" s="91">
        <v>26411</v>
      </c>
      <c r="C439" s="92">
        <v>847200</v>
      </c>
      <c r="D439" s="93">
        <v>0.37409348441926343</v>
      </c>
    </row>
    <row r="440" spans="1:4" x14ac:dyDescent="0.3">
      <c r="A440" s="90">
        <v>70800</v>
      </c>
      <c r="B440" s="91">
        <v>26527</v>
      </c>
      <c r="C440" s="92">
        <v>849600</v>
      </c>
      <c r="D440" s="93">
        <v>0.37467514124293783</v>
      </c>
    </row>
    <row r="441" spans="1:4" x14ac:dyDescent="0.3">
      <c r="A441" s="90">
        <v>71000</v>
      </c>
      <c r="B441" s="91">
        <v>26643</v>
      </c>
      <c r="C441" s="92">
        <v>852000</v>
      </c>
      <c r="D441" s="93">
        <v>0.37525352112676058</v>
      </c>
    </row>
    <row r="442" spans="1:4" x14ac:dyDescent="0.3">
      <c r="A442" s="90">
        <v>71200</v>
      </c>
      <c r="B442" s="91">
        <v>26759</v>
      </c>
      <c r="C442" s="92">
        <v>854400</v>
      </c>
      <c r="D442" s="93">
        <v>0.37582865168539326</v>
      </c>
    </row>
    <row r="443" spans="1:4" x14ac:dyDescent="0.3">
      <c r="A443" s="90">
        <v>71400</v>
      </c>
      <c r="B443" s="91">
        <v>26875</v>
      </c>
      <c r="C443" s="92">
        <v>856800</v>
      </c>
      <c r="D443" s="93">
        <v>0.37640056022408963</v>
      </c>
    </row>
    <row r="444" spans="1:4" x14ac:dyDescent="0.3">
      <c r="A444" s="90">
        <v>71600</v>
      </c>
      <c r="B444" s="91">
        <v>26991</v>
      </c>
      <c r="C444" s="92">
        <v>859200</v>
      </c>
      <c r="D444" s="93">
        <v>0.37696927374301675</v>
      </c>
    </row>
    <row r="445" spans="1:4" x14ac:dyDescent="0.3">
      <c r="A445" s="90">
        <v>71800</v>
      </c>
      <c r="B445" s="91">
        <v>27107</v>
      </c>
      <c r="C445" s="92">
        <v>861600</v>
      </c>
      <c r="D445" s="93">
        <v>0.3775348189415042</v>
      </c>
    </row>
    <row r="446" spans="1:4" x14ac:dyDescent="0.3">
      <c r="A446" s="90">
        <v>72000</v>
      </c>
      <c r="B446" s="91">
        <v>27223</v>
      </c>
      <c r="C446" s="92">
        <v>864000</v>
      </c>
      <c r="D446" s="93">
        <v>0.3780972222222222</v>
      </c>
    </row>
    <row r="447" spans="1:4" x14ac:dyDescent="0.3">
      <c r="A447" s="90">
        <v>72200</v>
      </c>
      <c r="B447" s="91">
        <v>27339</v>
      </c>
      <c r="C447" s="92">
        <v>866400</v>
      </c>
      <c r="D447" s="93">
        <v>0.37865650969529085</v>
      </c>
    </row>
    <row r="448" spans="1:4" x14ac:dyDescent="0.3">
      <c r="A448" s="90">
        <v>72400</v>
      </c>
      <c r="B448" s="91">
        <v>27455</v>
      </c>
      <c r="C448" s="92">
        <v>868800</v>
      </c>
      <c r="D448" s="93">
        <v>0.37921270718232042</v>
      </c>
    </row>
    <row r="449" spans="1:4" x14ac:dyDescent="0.3">
      <c r="A449" s="90">
        <v>72600</v>
      </c>
      <c r="B449" s="91">
        <v>27571</v>
      </c>
      <c r="C449" s="92">
        <v>871200</v>
      </c>
      <c r="D449" s="93">
        <v>0.37976584022038568</v>
      </c>
    </row>
    <row r="450" spans="1:4" x14ac:dyDescent="0.3">
      <c r="A450" s="90">
        <v>72800</v>
      </c>
      <c r="B450" s="91">
        <v>27687</v>
      </c>
      <c r="C450" s="92">
        <v>873600</v>
      </c>
      <c r="D450" s="93">
        <v>0.38031593406593406</v>
      </c>
    </row>
    <row r="451" spans="1:4" x14ac:dyDescent="0.3">
      <c r="A451" s="90">
        <v>73000</v>
      </c>
      <c r="B451" s="91">
        <v>27803</v>
      </c>
      <c r="C451" s="92">
        <v>876000</v>
      </c>
      <c r="D451" s="93">
        <v>0.38086301369863013</v>
      </c>
    </row>
    <row r="452" spans="1:4" x14ac:dyDescent="0.3">
      <c r="A452" s="90">
        <v>73200</v>
      </c>
      <c r="B452" s="91">
        <v>27919</v>
      </c>
      <c r="C452" s="92">
        <v>878400</v>
      </c>
      <c r="D452" s="93">
        <v>0.3814071038251366</v>
      </c>
    </row>
    <row r="453" spans="1:4" x14ac:dyDescent="0.3">
      <c r="A453" s="90">
        <v>73400</v>
      </c>
      <c r="B453" s="91">
        <v>28035</v>
      </c>
      <c r="C453" s="92">
        <v>880800</v>
      </c>
      <c r="D453" s="93">
        <v>0.38194822888283381</v>
      </c>
    </row>
    <row r="454" spans="1:4" x14ac:dyDescent="0.3">
      <c r="A454" s="90">
        <v>73600</v>
      </c>
      <c r="B454" s="91">
        <v>28151</v>
      </c>
      <c r="C454" s="92">
        <v>883200</v>
      </c>
      <c r="D454" s="93">
        <v>0.38248641304347825</v>
      </c>
    </row>
    <row r="455" spans="1:4" x14ac:dyDescent="0.3">
      <c r="A455" s="90">
        <v>73800</v>
      </c>
      <c r="B455" s="91">
        <v>28267</v>
      </c>
      <c r="C455" s="92">
        <v>885600</v>
      </c>
      <c r="D455" s="93">
        <v>0.38302168021680216</v>
      </c>
    </row>
    <row r="456" spans="1:4" x14ac:dyDescent="0.3">
      <c r="A456" s="90">
        <v>74000</v>
      </c>
      <c r="B456" s="91">
        <v>28383</v>
      </c>
      <c r="C456" s="92">
        <v>888000</v>
      </c>
      <c r="D456" s="93">
        <v>0.38355405405405407</v>
      </c>
    </row>
    <row r="457" spans="1:4" x14ac:dyDescent="0.3">
      <c r="A457" s="90">
        <v>74200</v>
      </c>
      <c r="B457" s="91">
        <v>28499</v>
      </c>
      <c r="C457" s="92">
        <v>890400</v>
      </c>
      <c r="D457" s="93">
        <v>0.38408355795148247</v>
      </c>
    </row>
    <row r="458" spans="1:4" x14ac:dyDescent="0.3">
      <c r="A458" s="90">
        <v>74400</v>
      </c>
      <c r="B458" s="91">
        <v>28615</v>
      </c>
      <c r="C458" s="92">
        <v>892800</v>
      </c>
      <c r="D458" s="93">
        <v>0.38461021505376342</v>
      </c>
    </row>
    <row r="459" spans="1:4" x14ac:dyDescent="0.3">
      <c r="A459" s="90">
        <v>74600</v>
      </c>
      <c r="B459" s="91">
        <v>28731</v>
      </c>
      <c r="C459" s="92">
        <v>895200</v>
      </c>
      <c r="D459" s="93">
        <v>0.38513404825737263</v>
      </c>
    </row>
    <row r="460" spans="1:4" x14ac:dyDescent="0.3">
      <c r="A460" s="90">
        <v>74800</v>
      </c>
      <c r="B460" s="91">
        <v>28847</v>
      </c>
      <c r="C460" s="92">
        <v>897600</v>
      </c>
      <c r="D460" s="93">
        <v>0.38565508021390377</v>
      </c>
    </row>
    <row r="461" spans="1:4" x14ac:dyDescent="0.3">
      <c r="A461" s="90">
        <v>75000</v>
      </c>
      <c r="B461" s="91">
        <v>28963</v>
      </c>
      <c r="C461" s="92">
        <v>900000</v>
      </c>
      <c r="D461" s="93">
        <v>0.38617333333333331</v>
      </c>
    </row>
    <row r="462" spans="1:4" x14ac:dyDescent="0.3">
      <c r="A462" s="90">
        <v>75200</v>
      </c>
      <c r="B462" s="91">
        <v>29079</v>
      </c>
      <c r="C462" s="92">
        <v>902400</v>
      </c>
      <c r="D462" s="93">
        <v>0.38668882978723407</v>
      </c>
    </row>
    <row r="463" spans="1:4" x14ac:dyDescent="0.3">
      <c r="A463" s="90">
        <v>75400</v>
      </c>
      <c r="B463" s="91">
        <v>29195</v>
      </c>
      <c r="C463" s="92">
        <v>904800</v>
      </c>
      <c r="D463" s="93">
        <v>0.38720159151193634</v>
      </c>
    </row>
    <row r="464" spans="1:4" x14ac:dyDescent="0.3">
      <c r="A464" s="90">
        <v>75600</v>
      </c>
      <c r="B464" s="91">
        <v>29311</v>
      </c>
      <c r="C464" s="92">
        <v>907200</v>
      </c>
      <c r="D464" s="93">
        <v>0.38771164021164023</v>
      </c>
    </row>
    <row r="465" spans="1:4" x14ac:dyDescent="0.3">
      <c r="A465" s="90">
        <v>75800</v>
      </c>
      <c r="B465" s="91">
        <v>29427</v>
      </c>
      <c r="C465" s="92">
        <v>909600</v>
      </c>
      <c r="D465" s="93">
        <v>0.38821899736147758</v>
      </c>
    </row>
    <row r="466" spans="1:4" x14ac:dyDescent="0.3">
      <c r="A466" s="90">
        <v>76000</v>
      </c>
      <c r="B466" s="91">
        <v>29543</v>
      </c>
      <c r="C466" s="92">
        <v>912000</v>
      </c>
      <c r="D466" s="93">
        <v>0.38872368421052633</v>
      </c>
    </row>
    <row r="467" spans="1:4" x14ac:dyDescent="0.3">
      <c r="A467" s="90">
        <v>76200</v>
      </c>
      <c r="B467" s="91">
        <v>29659</v>
      </c>
      <c r="C467" s="92">
        <v>914400</v>
      </c>
      <c r="D467" s="93">
        <v>0.38922572178477688</v>
      </c>
    </row>
    <row r="468" spans="1:4" x14ac:dyDescent="0.3">
      <c r="A468" s="90">
        <v>76400</v>
      </c>
      <c r="B468" s="91">
        <v>29775</v>
      </c>
      <c r="C468" s="92">
        <v>916800</v>
      </c>
      <c r="D468" s="93">
        <v>0.38972513089005234</v>
      </c>
    </row>
    <row r="469" spans="1:4" x14ac:dyDescent="0.3">
      <c r="A469" s="90">
        <v>76600</v>
      </c>
      <c r="B469" s="91">
        <v>29891</v>
      </c>
      <c r="C469" s="92">
        <v>919200</v>
      </c>
      <c r="D469" s="93">
        <v>0.39022193211488249</v>
      </c>
    </row>
    <row r="470" spans="1:4" x14ac:dyDescent="0.3">
      <c r="A470" s="90">
        <v>76800</v>
      </c>
      <c r="B470" s="91">
        <v>30007</v>
      </c>
      <c r="C470" s="92">
        <v>921600</v>
      </c>
      <c r="D470" s="93">
        <v>0.39071614583333331</v>
      </c>
    </row>
    <row r="471" spans="1:4" x14ac:dyDescent="0.3">
      <c r="A471" s="90">
        <v>77000</v>
      </c>
      <c r="B471" s="91">
        <v>30123</v>
      </c>
      <c r="C471" s="92">
        <v>924000</v>
      </c>
      <c r="D471" s="93">
        <v>0.39120779220779223</v>
      </c>
    </row>
    <row r="472" spans="1:4" x14ac:dyDescent="0.3">
      <c r="A472" s="90">
        <v>77200</v>
      </c>
      <c r="B472" s="91">
        <v>30239</v>
      </c>
      <c r="C472" s="92">
        <v>926400</v>
      </c>
      <c r="D472" s="93">
        <v>0.39169689119170986</v>
      </c>
    </row>
    <row r="473" spans="1:4" x14ac:dyDescent="0.3">
      <c r="A473" s="90">
        <v>77400</v>
      </c>
      <c r="B473" s="91">
        <v>30355</v>
      </c>
      <c r="C473" s="92">
        <v>928800</v>
      </c>
      <c r="D473" s="93">
        <v>0.39218346253229974</v>
      </c>
    </row>
    <row r="474" spans="1:4" x14ac:dyDescent="0.3">
      <c r="A474" s="90">
        <v>77600</v>
      </c>
      <c r="B474" s="91">
        <v>30471</v>
      </c>
      <c r="C474" s="92">
        <v>931200</v>
      </c>
      <c r="D474" s="93">
        <v>0.39266752577319586</v>
      </c>
    </row>
    <row r="475" spans="1:4" x14ac:dyDescent="0.3">
      <c r="A475" s="90">
        <v>77800</v>
      </c>
      <c r="B475" s="91">
        <v>30587</v>
      </c>
      <c r="C475" s="92">
        <v>933600</v>
      </c>
      <c r="D475" s="93">
        <v>0.39314910025706939</v>
      </c>
    </row>
    <row r="476" spans="1:4" x14ac:dyDescent="0.3">
      <c r="A476" s="90">
        <v>78000</v>
      </c>
      <c r="B476" s="91">
        <v>30703</v>
      </c>
      <c r="C476" s="92">
        <v>936000</v>
      </c>
      <c r="D476" s="93">
        <v>0.39362820512820512</v>
      </c>
    </row>
    <row r="477" spans="1:4" x14ac:dyDescent="0.3">
      <c r="A477" s="90">
        <v>78200</v>
      </c>
      <c r="B477" s="91">
        <v>30819</v>
      </c>
      <c r="C477" s="92">
        <v>938400</v>
      </c>
      <c r="D477" s="93">
        <v>0.39410485933503836</v>
      </c>
    </row>
    <row r="478" spans="1:4" x14ac:dyDescent="0.3">
      <c r="A478" s="90">
        <v>78400</v>
      </c>
      <c r="B478" s="91">
        <v>30935</v>
      </c>
      <c r="C478" s="92">
        <v>940800</v>
      </c>
      <c r="D478" s="93">
        <v>0.39457908163265304</v>
      </c>
    </row>
    <row r="479" spans="1:4" x14ac:dyDescent="0.3">
      <c r="A479" s="90">
        <v>78600</v>
      </c>
      <c r="B479" s="91">
        <v>31051</v>
      </c>
      <c r="C479" s="92">
        <v>943200</v>
      </c>
      <c r="D479" s="93">
        <v>0.39505089058524173</v>
      </c>
    </row>
    <row r="480" spans="1:4" x14ac:dyDescent="0.3">
      <c r="A480" s="90">
        <v>78800</v>
      </c>
      <c r="B480" s="91">
        <v>31167</v>
      </c>
      <c r="C480" s="92">
        <v>945600</v>
      </c>
      <c r="D480" s="93">
        <v>0.39552030456852794</v>
      </c>
    </row>
    <row r="481" spans="1:4" x14ac:dyDescent="0.3">
      <c r="A481" s="90">
        <v>79000</v>
      </c>
      <c r="B481" s="91">
        <v>31283</v>
      </c>
      <c r="C481" s="92">
        <v>948000</v>
      </c>
      <c r="D481" s="93">
        <v>0.39598734177215189</v>
      </c>
    </row>
    <row r="482" spans="1:4" x14ac:dyDescent="0.3">
      <c r="A482" s="90">
        <v>79200</v>
      </c>
      <c r="B482" s="91">
        <v>31399</v>
      </c>
      <c r="C482" s="92">
        <v>950400</v>
      </c>
      <c r="D482" s="93">
        <v>0.39645202020202019</v>
      </c>
    </row>
    <row r="483" spans="1:4" x14ac:dyDescent="0.3">
      <c r="A483" s="90">
        <v>79400</v>
      </c>
      <c r="B483" s="91">
        <v>31515</v>
      </c>
      <c r="C483" s="92">
        <v>952800</v>
      </c>
      <c r="D483" s="93">
        <v>0.39691435768261962</v>
      </c>
    </row>
    <row r="484" spans="1:4" x14ac:dyDescent="0.3">
      <c r="A484" s="90">
        <v>79600</v>
      </c>
      <c r="B484" s="91">
        <v>31631</v>
      </c>
      <c r="C484" s="92">
        <v>955200</v>
      </c>
      <c r="D484" s="93">
        <v>0.39737437185929647</v>
      </c>
    </row>
    <row r="485" spans="1:4" x14ac:dyDescent="0.3">
      <c r="A485" s="90">
        <v>79800</v>
      </c>
      <c r="B485" s="91">
        <v>31747</v>
      </c>
      <c r="C485" s="92">
        <v>957600</v>
      </c>
      <c r="D485" s="93">
        <v>0.39783208020050126</v>
      </c>
    </row>
    <row r="486" spans="1:4" x14ac:dyDescent="0.3">
      <c r="A486" s="90">
        <v>80000</v>
      </c>
      <c r="B486" s="91">
        <v>31863</v>
      </c>
      <c r="C486" s="92">
        <v>960000</v>
      </c>
      <c r="D486" s="93">
        <v>0.39828750000000002</v>
      </c>
    </row>
    <row r="487" spans="1:4" x14ac:dyDescent="0.3">
      <c r="A487" s="90">
        <v>81200</v>
      </c>
      <c r="B487" s="91">
        <v>32480</v>
      </c>
      <c r="C487" s="92">
        <v>974400</v>
      </c>
      <c r="D487" s="93">
        <v>0.4</v>
      </c>
    </row>
    <row r="488" spans="1:4" x14ac:dyDescent="0.3">
      <c r="A488" s="90">
        <v>81600</v>
      </c>
      <c r="B488" s="91">
        <v>32640</v>
      </c>
      <c r="C488" s="92">
        <v>979200</v>
      </c>
      <c r="D488" s="93">
        <v>0.4</v>
      </c>
    </row>
    <row r="489" spans="1:4" x14ac:dyDescent="0.3">
      <c r="A489" s="90">
        <v>83000</v>
      </c>
      <c r="B489" s="91">
        <v>33200</v>
      </c>
      <c r="C489" s="92">
        <v>996000</v>
      </c>
      <c r="D489" s="93">
        <v>0.4</v>
      </c>
    </row>
    <row r="490" spans="1:4" x14ac:dyDescent="0.3">
      <c r="A490" s="90">
        <v>85600</v>
      </c>
      <c r="B490" s="91">
        <v>35096</v>
      </c>
      <c r="C490" s="92">
        <v>1027200</v>
      </c>
      <c r="D490" s="93">
        <v>0.41</v>
      </c>
    </row>
    <row r="491" spans="1:4" x14ac:dyDescent="0.3">
      <c r="A491" s="90">
        <v>86200</v>
      </c>
      <c r="B491" s="91">
        <v>35342</v>
      </c>
      <c r="C491" s="92">
        <v>1034400</v>
      </c>
      <c r="D491" s="93">
        <v>0.41</v>
      </c>
    </row>
    <row r="492" spans="1:4" x14ac:dyDescent="0.3">
      <c r="A492" s="90">
        <v>87600</v>
      </c>
      <c r="B492" s="91">
        <v>35916</v>
      </c>
      <c r="C492" s="92">
        <v>1051200</v>
      </c>
      <c r="D492" s="93">
        <v>0.41</v>
      </c>
    </row>
    <row r="493" spans="1:4" x14ac:dyDescent="0.3">
      <c r="A493" s="90">
        <v>88000</v>
      </c>
      <c r="B493" s="91">
        <v>36080</v>
      </c>
      <c r="C493" s="92">
        <v>1056000</v>
      </c>
      <c r="D493" s="93">
        <v>0.41</v>
      </c>
    </row>
    <row r="494" spans="1:4" x14ac:dyDescent="0.3">
      <c r="A494" s="90">
        <v>90400</v>
      </c>
      <c r="B494" s="91">
        <v>37968</v>
      </c>
      <c r="C494" s="92">
        <v>1084800</v>
      </c>
      <c r="D494" s="93">
        <v>0.42</v>
      </c>
    </row>
    <row r="495" spans="1:4" x14ac:dyDescent="0.3">
      <c r="A495" s="90">
        <v>93400</v>
      </c>
      <c r="B495" s="91">
        <v>39228</v>
      </c>
      <c r="C495" s="92">
        <v>1120800</v>
      </c>
      <c r="D495" s="93">
        <v>0.42</v>
      </c>
    </row>
    <row r="496" spans="1:4" x14ac:dyDescent="0.3">
      <c r="A496" s="90">
        <v>93600</v>
      </c>
      <c r="B496" s="91">
        <v>39312</v>
      </c>
      <c r="C496" s="92">
        <v>1123200</v>
      </c>
      <c r="D496" s="93">
        <v>0.42</v>
      </c>
    </row>
    <row r="497" spans="1:4" x14ac:dyDescent="0.3">
      <c r="A497" s="90">
        <v>94600</v>
      </c>
      <c r="B497" s="91">
        <v>40678</v>
      </c>
      <c r="C497" s="92">
        <v>1135200</v>
      </c>
      <c r="D497" s="93">
        <v>0.43</v>
      </c>
    </row>
    <row r="498" spans="1:4" x14ac:dyDescent="0.3">
      <c r="A498" s="90">
        <v>95200</v>
      </c>
      <c r="B498" s="91">
        <v>40936</v>
      </c>
      <c r="C498" s="92">
        <v>1142400</v>
      </c>
      <c r="D498" s="93">
        <v>0.43</v>
      </c>
    </row>
    <row r="499" spans="1:4" x14ac:dyDescent="0.3">
      <c r="A499" s="90">
        <v>96000</v>
      </c>
      <c r="B499" s="91">
        <v>41280</v>
      </c>
      <c r="C499" s="92">
        <v>1152000</v>
      </c>
      <c r="D499" s="93">
        <v>0.43</v>
      </c>
    </row>
    <row r="500" spans="1:4" x14ac:dyDescent="0.3">
      <c r="A500" s="90">
        <v>100200</v>
      </c>
      <c r="B500" s="91">
        <v>43086</v>
      </c>
      <c r="C500" s="92">
        <v>1202400</v>
      </c>
      <c r="D500" s="93">
        <v>0.43</v>
      </c>
    </row>
    <row r="501" spans="1:4" x14ac:dyDescent="0.3">
      <c r="A501" s="90">
        <v>102200</v>
      </c>
      <c r="B501" s="91">
        <v>44968</v>
      </c>
      <c r="C501" s="92">
        <v>1226400</v>
      </c>
      <c r="D501" s="93">
        <v>0.44</v>
      </c>
    </row>
    <row r="502" spans="1:4" x14ac:dyDescent="0.3">
      <c r="A502" s="90">
        <v>102800</v>
      </c>
      <c r="B502" s="91">
        <v>45232</v>
      </c>
      <c r="C502" s="92">
        <v>1233600</v>
      </c>
      <c r="D502" s="93">
        <v>0.44</v>
      </c>
    </row>
    <row r="503" spans="1:4" x14ac:dyDescent="0.3">
      <c r="A503" s="90">
        <v>104400</v>
      </c>
      <c r="B503" s="91">
        <v>45936</v>
      </c>
      <c r="C503" s="92">
        <v>1252800</v>
      </c>
      <c r="D503" s="93">
        <v>0.44</v>
      </c>
    </row>
    <row r="504" spans="1:4" x14ac:dyDescent="0.3">
      <c r="A504" s="90">
        <v>107600</v>
      </c>
      <c r="B504" s="91">
        <v>47344</v>
      </c>
      <c r="C504" s="92">
        <v>1291200</v>
      </c>
      <c r="D504" s="93">
        <v>0.44</v>
      </c>
    </row>
    <row r="505" spans="1:4" x14ac:dyDescent="0.3">
      <c r="A505" s="90">
        <v>109200</v>
      </c>
      <c r="B505" s="91">
        <v>49140</v>
      </c>
      <c r="C505" s="92">
        <v>1310400</v>
      </c>
      <c r="D505" s="93">
        <v>0.45</v>
      </c>
    </row>
    <row r="506" spans="1:4" x14ac:dyDescent="0.3">
      <c r="A506" s="90">
        <v>112600</v>
      </c>
      <c r="B506" s="91">
        <v>50670</v>
      </c>
      <c r="C506" s="92">
        <v>1351200</v>
      </c>
      <c r="D506" s="93">
        <v>0.45</v>
      </c>
    </row>
    <row r="507" spans="1:4" x14ac:dyDescent="0.3">
      <c r="A507" s="90">
        <v>115200</v>
      </c>
      <c r="B507" s="91">
        <v>51840</v>
      </c>
      <c r="C507" s="92">
        <v>1382400</v>
      </c>
      <c r="D507" s="93">
        <v>0.45</v>
      </c>
    </row>
    <row r="508" spans="1:4" x14ac:dyDescent="0.3">
      <c r="A508" s="90">
        <v>116200</v>
      </c>
      <c r="B508" s="91">
        <v>52290</v>
      </c>
      <c r="C508" s="92">
        <v>1394400</v>
      </c>
      <c r="D508" s="93">
        <v>0.45</v>
      </c>
    </row>
    <row r="509" spans="1:4" x14ac:dyDescent="0.3">
      <c r="A509" s="90">
        <v>117200</v>
      </c>
      <c r="B509" s="91">
        <v>53912</v>
      </c>
      <c r="C509" s="92">
        <v>1406400</v>
      </c>
      <c r="D509" s="93">
        <v>0.46</v>
      </c>
    </row>
    <row r="510" spans="1:4" x14ac:dyDescent="0.3">
      <c r="A510" s="90">
        <v>124600</v>
      </c>
      <c r="B510" s="91">
        <v>57316</v>
      </c>
      <c r="C510" s="92">
        <v>1495200</v>
      </c>
      <c r="D510" s="93">
        <v>0.46</v>
      </c>
    </row>
    <row r="511" spans="1:4" x14ac:dyDescent="0.3">
      <c r="A511" s="90">
        <v>125400</v>
      </c>
      <c r="B511" s="91">
        <v>57684</v>
      </c>
      <c r="C511" s="92">
        <v>1504800</v>
      </c>
      <c r="D511" s="93">
        <v>0.46</v>
      </c>
    </row>
    <row r="512" spans="1:4" x14ac:dyDescent="0.3">
      <c r="A512" s="90">
        <v>126600</v>
      </c>
      <c r="B512" s="91">
        <v>58236</v>
      </c>
      <c r="C512" s="92">
        <v>1519200</v>
      </c>
      <c r="D512" s="93">
        <v>0.46</v>
      </c>
    </row>
    <row r="513" spans="1:4" x14ac:dyDescent="0.3">
      <c r="A513" s="90">
        <v>128800</v>
      </c>
      <c r="B513" s="91">
        <v>59248</v>
      </c>
      <c r="C513" s="92">
        <v>1545600</v>
      </c>
      <c r="D513" s="93">
        <v>0.46</v>
      </c>
    </row>
    <row r="514" spans="1:4" x14ac:dyDescent="0.3">
      <c r="A514" s="90">
        <v>139200</v>
      </c>
      <c r="B514" s="91">
        <v>65424.000000000007</v>
      </c>
      <c r="C514" s="92">
        <v>1670400</v>
      </c>
      <c r="D514" s="93">
        <v>0.47000000000000008</v>
      </c>
    </row>
    <row r="515" spans="1:4" x14ac:dyDescent="0.3">
      <c r="A515" s="90">
        <v>141600</v>
      </c>
      <c r="B515" s="91">
        <v>66552</v>
      </c>
      <c r="C515" s="92">
        <v>1699200</v>
      </c>
      <c r="D515" s="93">
        <v>0.47</v>
      </c>
    </row>
    <row r="516" spans="1:4" x14ac:dyDescent="0.3">
      <c r="A516" s="90">
        <v>146000</v>
      </c>
      <c r="B516" s="91">
        <v>68620</v>
      </c>
      <c r="C516" s="92">
        <v>1752000</v>
      </c>
      <c r="D516" s="93">
        <v>0.47</v>
      </c>
    </row>
    <row r="517" spans="1:4" x14ac:dyDescent="0.3">
      <c r="A517" s="90">
        <v>157800</v>
      </c>
      <c r="B517" s="91">
        <v>75744</v>
      </c>
      <c r="C517" s="92">
        <v>1893600</v>
      </c>
      <c r="D517" s="93">
        <v>0.48</v>
      </c>
    </row>
    <row r="518" spans="1:4" x14ac:dyDescent="0.3">
      <c r="A518" s="90">
        <v>162400</v>
      </c>
      <c r="B518" s="91">
        <v>77952</v>
      </c>
      <c r="C518" s="92">
        <v>1948800</v>
      </c>
      <c r="D518" s="93">
        <v>0.48</v>
      </c>
    </row>
    <row r="519" spans="1:4" x14ac:dyDescent="0.3">
      <c r="A519" s="90">
        <v>168600</v>
      </c>
      <c r="B519" s="91">
        <v>80928</v>
      </c>
      <c r="C519" s="92">
        <v>2023200</v>
      </c>
      <c r="D519" s="93">
        <v>0.48</v>
      </c>
    </row>
    <row r="520" spans="1:4" x14ac:dyDescent="0.3">
      <c r="A520" s="90">
        <v>182000</v>
      </c>
      <c r="B520" s="91">
        <v>89180</v>
      </c>
      <c r="C520" s="92">
        <v>2184000</v>
      </c>
      <c r="D520" s="93">
        <v>0.49</v>
      </c>
    </row>
    <row r="521" spans="1:4" x14ac:dyDescent="0.3">
      <c r="A521" s="90">
        <v>190600</v>
      </c>
      <c r="B521" s="91">
        <v>93394</v>
      </c>
      <c r="C521" s="92">
        <v>2287200</v>
      </c>
      <c r="D521" s="93">
        <v>0.49</v>
      </c>
    </row>
    <row r="522" spans="1:4" x14ac:dyDescent="0.3">
      <c r="A522" s="90">
        <v>199200</v>
      </c>
      <c r="B522" s="91">
        <v>97608</v>
      </c>
      <c r="C522" s="92">
        <v>2390400</v>
      </c>
      <c r="D522" s="93">
        <v>0.49</v>
      </c>
    </row>
    <row r="523" spans="1:4" x14ac:dyDescent="0.3">
      <c r="A523" s="90">
        <v>215200</v>
      </c>
      <c r="B523" s="91">
        <v>107600</v>
      </c>
      <c r="C523" s="92">
        <v>2582400</v>
      </c>
      <c r="D523" s="93">
        <v>0.5</v>
      </c>
    </row>
    <row r="524" spans="1:4" x14ac:dyDescent="0.3">
      <c r="A524" s="90">
        <v>230400</v>
      </c>
      <c r="B524" s="91">
        <v>115200</v>
      </c>
      <c r="C524" s="92">
        <v>2764800</v>
      </c>
      <c r="D524" s="93">
        <v>0.5</v>
      </c>
    </row>
    <row r="525" spans="1:4" x14ac:dyDescent="0.3">
      <c r="A525" s="90">
        <v>243600</v>
      </c>
      <c r="B525" s="91">
        <v>121800</v>
      </c>
      <c r="C525" s="92">
        <v>2923200</v>
      </c>
      <c r="D525" s="93">
        <v>0.5</v>
      </c>
    </row>
    <row r="526" spans="1:4" x14ac:dyDescent="0.3">
      <c r="A526" s="90">
        <v>263000</v>
      </c>
      <c r="B526" s="91">
        <v>134130</v>
      </c>
      <c r="C526" s="92">
        <v>3156000</v>
      </c>
      <c r="D526" s="93">
        <v>0.51</v>
      </c>
    </row>
    <row r="527" spans="1:4" x14ac:dyDescent="0.3">
      <c r="A527" s="90">
        <v>291400</v>
      </c>
      <c r="B527" s="91">
        <v>148614</v>
      </c>
      <c r="C527" s="92">
        <v>3496800</v>
      </c>
      <c r="D527" s="93">
        <v>0.51</v>
      </c>
    </row>
    <row r="528" spans="1:4" x14ac:dyDescent="0.3">
      <c r="A528" s="90">
        <v>313200</v>
      </c>
      <c r="B528" s="91">
        <v>159732</v>
      </c>
      <c r="C528" s="92">
        <v>3758400</v>
      </c>
      <c r="D528" s="93">
        <v>0.51</v>
      </c>
    </row>
    <row r="529" spans="1:4" x14ac:dyDescent="0.3">
      <c r="A529" s="90">
        <v>338200</v>
      </c>
      <c r="B529" s="91">
        <v>175864</v>
      </c>
      <c r="C529" s="92">
        <v>4058400</v>
      </c>
      <c r="D529" s="93">
        <v>0.52</v>
      </c>
    </row>
    <row r="530" spans="1:4" x14ac:dyDescent="0.3">
      <c r="A530" s="90">
        <v>396400</v>
      </c>
      <c r="B530" s="91">
        <v>206128</v>
      </c>
      <c r="C530" s="92">
        <v>4756800</v>
      </c>
      <c r="D530" s="93">
        <v>0.52</v>
      </c>
    </row>
    <row r="531" spans="1:4" x14ac:dyDescent="0.3">
      <c r="A531" s="90">
        <v>438400</v>
      </c>
      <c r="B531" s="91">
        <v>227968</v>
      </c>
      <c r="C531" s="92">
        <v>5260800</v>
      </c>
      <c r="D531" s="93">
        <v>0.52</v>
      </c>
    </row>
    <row r="532" spans="1:4" x14ac:dyDescent="0.3">
      <c r="A532" s="90">
        <v>473600</v>
      </c>
      <c r="B532" s="91">
        <v>251008</v>
      </c>
      <c r="C532" s="92">
        <v>5683200</v>
      </c>
      <c r="D532" s="93">
        <v>0.53</v>
      </c>
    </row>
    <row r="533" spans="1:4" x14ac:dyDescent="0.3">
      <c r="A533" s="90">
        <v>619200</v>
      </c>
      <c r="B533" s="91">
        <v>328176</v>
      </c>
      <c r="C533" s="92">
        <v>7430400</v>
      </c>
      <c r="D533" s="93">
        <v>0.53</v>
      </c>
    </row>
    <row r="534" spans="1:4" x14ac:dyDescent="0.3">
      <c r="A534" s="90">
        <v>730800</v>
      </c>
      <c r="B534" s="91">
        <v>387324</v>
      </c>
      <c r="C534" s="92">
        <v>8769600</v>
      </c>
      <c r="D534" s="93">
        <v>0.53</v>
      </c>
    </row>
    <row r="535" spans="1:4" x14ac:dyDescent="0.3">
      <c r="A535" s="90">
        <v>789400</v>
      </c>
      <c r="B535" s="91">
        <v>426276</v>
      </c>
      <c r="C535" s="92">
        <v>9472800</v>
      </c>
      <c r="D535" s="93">
        <v>0.54</v>
      </c>
    </row>
    <row r="536" spans="1:4" x14ac:dyDescent="0.3">
      <c r="A536" s="90">
        <v>1414200</v>
      </c>
      <c r="B536" s="91">
        <v>763668</v>
      </c>
      <c r="C536" s="92">
        <v>16970400</v>
      </c>
      <c r="D536" s="93">
        <v>0.54</v>
      </c>
    </row>
    <row r="537" spans="1:4" x14ac:dyDescent="0.3">
      <c r="A537" s="90">
        <v>2192400</v>
      </c>
      <c r="B537" s="91">
        <v>1183896</v>
      </c>
      <c r="C537" s="92">
        <v>26308800</v>
      </c>
      <c r="D537" s="93">
        <v>0.54</v>
      </c>
    </row>
    <row r="538" spans="1:4" x14ac:dyDescent="0.3">
      <c r="A538" s="90">
        <v>2368400</v>
      </c>
      <c r="B538" s="91">
        <v>1302620</v>
      </c>
      <c r="C538" s="92">
        <v>28420800</v>
      </c>
      <c r="D538" s="93">
        <v>0.55000000000000004</v>
      </c>
    </row>
  </sheetData>
  <sheetProtection algorithmName="SHA-512" hashValue="9THN1rxxyuBgdToBbx/gEDqEJeoXUaAqiq7vSDMJs1L9h6LvLRYk+mwxPs/8inefqc6Ee5IV0IT+pmfHwh+rkw==" saltValue="WGQ+Cqsw/Eb3v3NThddB+w=="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0F9A-1013-42E1-8B7A-07F7D6E88788}">
  <sheetPr codeName="Blad8">
    <tabColor theme="1"/>
  </sheetPr>
  <dimension ref="A1:U87"/>
  <sheetViews>
    <sheetView workbookViewId="0">
      <selection activeCell="C27" sqref="C27"/>
    </sheetView>
  </sheetViews>
  <sheetFormatPr defaultRowHeight="14.4" x14ac:dyDescent="0.3"/>
  <cols>
    <col min="1" max="1" width="5.44140625" style="105" customWidth="1"/>
    <col min="2" max="3" width="13.6640625" style="105" customWidth="1"/>
    <col min="4" max="5" width="13.6640625" style="82" customWidth="1"/>
    <col min="6" max="6" width="13.6640625" style="105" hidden="1" customWidth="1"/>
    <col min="7" max="7" width="13.6640625" style="105" customWidth="1"/>
    <col min="8" max="8" width="21.77734375" style="105" customWidth="1"/>
    <col min="9" max="21" width="13.6640625" style="105" customWidth="1"/>
    <col min="22" max="16384" width="8.88671875" style="105"/>
  </cols>
  <sheetData>
    <row r="1" spans="1:21" ht="67.8" customHeight="1" x14ac:dyDescent="0.3">
      <c r="A1" s="124"/>
      <c r="B1" s="124"/>
      <c r="C1" s="124"/>
      <c r="D1" s="125" t="s">
        <v>102</v>
      </c>
      <c r="E1" s="124"/>
      <c r="H1" s="105" t="s">
        <v>109</v>
      </c>
      <c r="I1" s="105" t="s">
        <v>950</v>
      </c>
    </row>
    <row r="2" spans="1:21" ht="18" customHeight="1" x14ac:dyDescent="0.3">
      <c r="B2" s="126" t="s">
        <v>103</v>
      </c>
      <c r="C2" s="124"/>
      <c r="D2" s="124"/>
      <c r="E2" s="124"/>
      <c r="F2" s="124"/>
      <c r="G2" s="124"/>
      <c r="H2" s="16">
        <f>Pensionsmodellen!$D$14</f>
        <v>1980</v>
      </c>
      <c r="I2" s="24">
        <f>INDEX($D$7:$E$86,MATCH(Pensionsmodellen!$D$14,$E$7:$E$86,0),1)</f>
        <v>38</v>
      </c>
    </row>
    <row r="3" spans="1:21" ht="27.75" customHeight="1" x14ac:dyDescent="0.3">
      <c r="B3" s="127" t="s">
        <v>104</v>
      </c>
      <c r="C3" s="124"/>
      <c r="D3" s="124"/>
      <c r="E3" s="124"/>
      <c r="F3" s="124"/>
      <c r="G3" s="124"/>
      <c r="H3" s="105" t="s">
        <v>951</v>
      </c>
      <c r="I3" s="24" t="str">
        <f>INDEX($E$6:$U$86,MATCH(Pensionsmodellen!$D$14,$E$6:$E$86),MATCH(Pensionsmodellen!$D$13,'Ditt fördelningstal'!$E$6:$U$6))</f>
        <v>18,83</v>
      </c>
    </row>
    <row r="4" spans="1:21" ht="28.05" customHeight="1" x14ac:dyDescent="0.3"/>
    <row r="5" spans="1:21" ht="23.4" customHeight="1" x14ac:dyDescent="0.3">
      <c r="B5" s="75" t="s">
        <v>105</v>
      </c>
      <c r="C5" s="76" t="s">
        <v>105</v>
      </c>
      <c r="D5" s="76"/>
      <c r="E5" s="76"/>
      <c r="F5" s="76" t="s">
        <v>105</v>
      </c>
      <c r="G5" s="128" t="s">
        <v>106</v>
      </c>
      <c r="H5" s="129"/>
      <c r="I5" s="129"/>
      <c r="J5" s="129"/>
      <c r="K5" s="129"/>
      <c r="L5" s="129"/>
      <c r="M5" s="129"/>
      <c r="N5" s="129"/>
      <c r="O5" s="129"/>
      <c r="P5" s="129"/>
      <c r="Q5" s="129"/>
      <c r="R5" s="129"/>
      <c r="S5" s="129"/>
      <c r="T5" s="129"/>
      <c r="U5" s="129"/>
    </row>
    <row r="6" spans="1:21" ht="18.600000000000001" customHeight="1" x14ac:dyDescent="0.3">
      <c r="B6" s="77" t="s">
        <v>107</v>
      </c>
      <c r="C6" s="77" t="s">
        <v>108</v>
      </c>
      <c r="D6" s="77"/>
      <c r="E6" s="77"/>
      <c r="F6" s="77" t="s">
        <v>109</v>
      </c>
      <c r="G6" s="78">
        <v>61</v>
      </c>
      <c r="H6" s="78">
        <v>62</v>
      </c>
      <c r="I6" s="78">
        <v>63</v>
      </c>
      <c r="J6" s="78">
        <v>64</v>
      </c>
      <c r="K6" s="78">
        <v>65</v>
      </c>
      <c r="L6" s="78">
        <v>66</v>
      </c>
      <c r="M6" s="78">
        <v>67</v>
      </c>
      <c r="N6" s="78">
        <v>68</v>
      </c>
      <c r="O6" s="78">
        <v>69</v>
      </c>
      <c r="P6" s="78">
        <v>70</v>
      </c>
      <c r="Q6" s="78">
        <v>71</v>
      </c>
      <c r="R6" s="78">
        <v>72</v>
      </c>
      <c r="S6" s="78">
        <v>73</v>
      </c>
      <c r="T6" s="78">
        <v>74</v>
      </c>
      <c r="U6" s="78">
        <v>75</v>
      </c>
    </row>
    <row r="7" spans="1:21" ht="18" customHeight="1" x14ac:dyDescent="0.3">
      <c r="B7" s="122"/>
      <c r="C7" s="79" t="s">
        <v>938</v>
      </c>
      <c r="D7" s="79">
        <v>80</v>
      </c>
      <c r="E7" s="79">
        <v>1938</v>
      </c>
      <c r="F7" s="81" t="s">
        <v>111</v>
      </c>
      <c r="G7" s="80"/>
      <c r="H7" s="80"/>
      <c r="I7" s="80"/>
      <c r="J7" s="80"/>
      <c r="K7" s="80" t="s">
        <v>144</v>
      </c>
      <c r="L7" s="80" t="s">
        <v>154</v>
      </c>
      <c r="M7" s="80" t="s">
        <v>164</v>
      </c>
      <c r="N7" s="80" t="s">
        <v>175</v>
      </c>
      <c r="O7" s="80" t="s">
        <v>185</v>
      </c>
      <c r="P7" s="80" t="s">
        <v>194</v>
      </c>
      <c r="Q7" s="80" t="s">
        <v>204</v>
      </c>
      <c r="R7" s="80" t="s">
        <v>210</v>
      </c>
      <c r="S7" s="80" t="s">
        <v>214</v>
      </c>
      <c r="T7" s="80" t="s">
        <v>218</v>
      </c>
      <c r="U7" s="80" t="s">
        <v>221</v>
      </c>
    </row>
    <row r="8" spans="1:21" ht="18" customHeight="1" x14ac:dyDescent="0.3">
      <c r="B8" s="122"/>
      <c r="C8" s="79" t="s">
        <v>938</v>
      </c>
      <c r="D8" s="79">
        <v>79</v>
      </c>
      <c r="E8" s="79">
        <v>1939</v>
      </c>
      <c r="F8" s="81" t="s">
        <v>222</v>
      </c>
      <c r="G8" s="80"/>
      <c r="H8" s="80"/>
      <c r="I8" s="80"/>
      <c r="J8" s="80"/>
      <c r="K8" s="80" t="s">
        <v>259</v>
      </c>
      <c r="L8" s="80" t="s">
        <v>266</v>
      </c>
      <c r="M8" s="80" t="s">
        <v>267</v>
      </c>
      <c r="N8" s="80" t="s">
        <v>268</v>
      </c>
      <c r="O8" s="80" t="s">
        <v>269</v>
      </c>
      <c r="P8" s="80" t="s">
        <v>270</v>
      </c>
      <c r="Q8" s="80" t="s">
        <v>271</v>
      </c>
      <c r="R8" s="80" t="s">
        <v>272</v>
      </c>
      <c r="S8" s="80" t="s">
        <v>213</v>
      </c>
      <c r="T8" s="80" t="s">
        <v>279</v>
      </c>
      <c r="U8" s="80" t="s">
        <v>280</v>
      </c>
    </row>
    <row r="9" spans="1:21" ht="18" customHeight="1" x14ac:dyDescent="0.3">
      <c r="B9" s="122"/>
      <c r="C9" s="79" t="s">
        <v>938</v>
      </c>
      <c r="D9" s="79">
        <v>78</v>
      </c>
      <c r="E9" s="79">
        <v>1940</v>
      </c>
      <c r="F9" s="81" t="s">
        <v>281</v>
      </c>
      <c r="G9" s="80"/>
      <c r="H9" s="80"/>
      <c r="I9" s="80"/>
      <c r="J9" s="80"/>
      <c r="K9" s="80" t="s">
        <v>257</v>
      </c>
      <c r="L9" s="80" t="s">
        <v>152</v>
      </c>
      <c r="M9" s="80" t="s">
        <v>161</v>
      </c>
      <c r="N9" s="80" t="s">
        <v>322</v>
      </c>
      <c r="O9" s="80" t="s">
        <v>183</v>
      </c>
      <c r="P9" s="80" t="s">
        <v>192</v>
      </c>
      <c r="Q9" s="80" t="s">
        <v>202</v>
      </c>
      <c r="R9" s="80" t="s">
        <v>343</v>
      </c>
      <c r="S9" s="80" t="s">
        <v>346</v>
      </c>
      <c r="T9" s="80" t="s">
        <v>217</v>
      </c>
      <c r="U9" s="80" t="s">
        <v>220</v>
      </c>
    </row>
    <row r="10" spans="1:21" ht="18" customHeight="1" x14ac:dyDescent="0.3">
      <c r="B10" s="122"/>
      <c r="C10" s="79" t="s">
        <v>938</v>
      </c>
      <c r="D10" s="79">
        <v>77</v>
      </c>
      <c r="E10" s="79">
        <v>1941</v>
      </c>
      <c r="F10" s="81" t="s">
        <v>350</v>
      </c>
      <c r="G10" s="80"/>
      <c r="H10" s="80"/>
      <c r="I10" s="80"/>
      <c r="J10" s="80"/>
      <c r="K10" s="80" t="s">
        <v>381</v>
      </c>
      <c r="L10" s="80" t="s">
        <v>387</v>
      </c>
      <c r="M10" s="80" t="s">
        <v>393</v>
      </c>
      <c r="N10" s="80" t="s">
        <v>401</v>
      </c>
      <c r="O10" s="80" t="s">
        <v>405</v>
      </c>
      <c r="P10" s="80" t="s">
        <v>410</v>
      </c>
      <c r="Q10" s="80" t="s">
        <v>414</v>
      </c>
      <c r="R10" s="80" t="s">
        <v>419</v>
      </c>
      <c r="S10" s="80" t="s">
        <v>421</v>
      </c>
      <c r="T10" s="80" t="s">
        <v>424</v>
      </c>
      <c r="U10" s="80" t="s">
        <v>425</v>
      </c>
    </row>
    <row r="11" spans="1:21" ht="18" customHeight="1" x14ac:dyDescent="0.3">
      <c r="B11" s="122"/>
      <c r="C11" s="79" t="s">
        <v>938</v>
      </c>
      <c r="D11" s="79">
        <v>76</v>
      </c>
      <c r="E11" s="79">
        <v>1942</v>
      </c>
      <c r="F11" s="81" t="s">
        <v>426</v>
      </c>
      <c r="G11" s="80"/>
      <c r="H11" s="80"/>
      <c r="I11" s="80"/>
      <c r="J11" s="80"/>
      <c r="K11" s="80" t="s">
        <v>253</v>
      </c>
      <c r="L11" s="80" t="s">
        <v>149</v>
      </c>
      <c r="M11" s="80" t="s">
        <v>159</v>
      </c>
      <c r="N11" s="80" t="s">
        <v>445</v>
      </c>
      <c r="O11" s="80" t="s">
        <v>180</v>
      </c>
      <c r="P11" s="80" t="s">
        <v>190</v>
      </c>
      <c r="Q11" s="80" t="s">
        <v>199</v>
      </c>
      <c r="R11" s="80" t="s">
        <v>207</v>
      </c>
      <c r="S11" s="80" t="s">
        <v>275</v>
      </c>
      <c r="T11" s="80" t="s">
        <v>347</v>
      </c>
      <c r="U11" s="80" t="s">
        <v>349</v>
      </c>
    </row>
    <row r="12" spans="1:21" ht="18" customHeight="1" x14ac:dyDescent="0.3">
      <c r="B12" s="122"/>
      <c r="C12" s="79" t="s">
        <v>938</v>
      </c>
      <c r="D12" s="79">
        <v>75</v>
      </c>
      <c r="E12" s="79">
        <v>1943</v>
      </c>
      <c r="F12" s="81" t="s">
        <v>463</v>
      </c>
      <c r="G12" s="80"/>
      <c r="H12" s="80"/>
      <c r="I12" s="80"/>
      <c r="J12" s="80"/>
      <c r="K12" s="80" t="s">
        <v>251</v>
      </c>
      <c r="L12" s="80" t="s">
        <v>147</v>
      </c>
      <c r="M12" s="80" t="s">
        <v>157</v>
      </c>
      <c r="N12" s="80" t="s">
        <v>443</v>
      </c>
      <c r="O12" s="80" t="s">
        <v>325</v>
      </c>
      <c r="P12" s="80" t="s">
        <v>332</v>
      </c>
      <c r="Q12" s="80" t="s">
        <v>456</v>
      </c>
      <c r="R12" s="80" t="s">
        <v>342</v>
      </c>
      <c r="S12" s="80" t="s">
        <v>461</v>
      </c>
      <c r="T12" s="80" t="s">
        <v>462</v>
      </c>
      <c r="U12" s="80" t="s">
        <v>475</v>
      </c>
    </row>
    <row r="13" spans="1:21" ht="18" customHeight="1" x14ac:dyDescent="0.3">
      <c r="B13" s="122"/>
      <c r="C13" s="79" t="s">
        <v>938</v>
      </c>
      <c r="D13" s="79">
        <v>74</v>
      </c>
      <c r="E13" s="79">
        <v>1944</v>
      </c>
      <c r="F13" s="81" t="s">
        <v>476</v>
      </c>
      <c r="G13" s="80"/>
      <c r="H13" s="80"/>
      <c r="I13" s="80"/>
      <c r="J13" s="80"/>
      <c r="K13" s="80" t="s">
        <v>613</v>
      </c>
      <c r="L13" s="80" t="s">
        <v>579</v>
      </c>
      <c r="M13" s="80" t="s">
        <v>583</v>
      </c>
      <c r="N13" s="80" t="s">
        <v>492</v>
      </c>
      <c r="O13" s="80" t="s">
        <v>660</v>
      </c>
      <c r="P13" s="80" t="s">
        <v>523</v>
      </c>
      <c r="Q13" s="80" t="s">
        <v>195</v>
      </c>
      <c r="R13" s="80" t="s">
        <v>205</v>
      </c>
      <c r="S13" s="80" t="s">
        <v>273</v>
      </c>
      <c r="T13" s="80" t="s">
        <v>277</v>
      </c>
      <c r="U13" s="80" t="s">
        <v>219</v>
      </c>
    </row>
    <row r="14" spans="1:21" ht="18" customHeight="1" x14ac:dyDescent="0.3">
      <c r="B14" s="122"/>
      <c r="C14" s="79" t="s">
        <v>938</v>
      </c>
      <c r="D14" s="79">
        <v>73</v>
      </c>
      <c r="E14" s="79">
        <v>1945</v>
      </c>
      <c r="F14" s="81" t="s">
        <v>507</v>
      </c>
      <c r="G14" s="80"/>
      <c r="H14" s="80"/>
      <c r="I14" s="80"/>
      <c r="J14" s="80"/>
      <c r="K14" s="80" t="s">
        <v>303</v>
      </c>
      <c r="L14" s="80" t="s">
        <v>258</v>
      </c>
      <c r="M14" s="80" t="s">
        <v>265</v>
      </c>
      <c r="N14" s="80" t="s">
        <v>676</v>
      </c>
      <c r="O14" s="80" t="s">
        <v>323</v>
      </c>
      <c r="P14" s="80" t="s">
        <v>521</v>
      </c>
      <c r="Q14" s="80" t="s">
        <v>270</v>
      </c>
      <c r="R14" s="80" t="s">
        <v>416</v>
      </c>
      <c r="S14" s="80" t="s">
        <v>344</v>
      </c>
      <c r="T14" s="80" t="s">
        <v>276</v>
      </c>
      <c r="U14" s="80" t="s">
        <v>218</v>
      </c>
    </row>
    <row r="15" spans="1:21" ht="18" customHeight="1" x14ac:dyDescent="0.3">
      <c r="B15" s="122"/>
      <c r="C15" s="79" t="s">
        <v>938</v>
      </c>
      <c r="D15" s="79">
        <v>72</v>
      </c>
      <c r="E15" s="79">
        <v>1946</v>
      </c>
      <c r="F15" s="81" t="s">
        <v>528</v>
      </c>
      <c r="G15" s="80"/>
      <c r="H15" s="80"/>
      <c r="I15" s="80"/>
      <c r="J15" s="80"/>
      <c r="K15" s="80" t="s">
        <v>133</v>
      </c>
      <c r="L15" s="80" t="s">
        <v>141</v>
      </c>
      <c r="M15" s="80" t="s">
        <v>151</v>
      </c>
      <c r="N15" s="80" t="s">
        <v>491</v>
      </c>
      <c r="O15" s="80" t="s">
        <v>658</v>
      </c>
      <c r="P15" s="80" t="s">
        <v>407</v>
      </c>
      <c r="Q15" s="80" t="s">
        <v>588</v>
      </c>
      <c r="R15" s="80" t="s">
        <v>202</v>
      </c>
      <c r="S15" s="80" t="s">
        <v>602</v>
      </c>
      <c r="T15" s="80" t="s">
        <v>422</v>
      </c>
      <c r="U15" s="80" t="s">
        <v>548</v>
      </c>
    </row>
    <row r="16" spans="1:21" ht="18" customHeight="1" x14ac:dyDescent="0.3">
      <c r="B16" s="122"/>
      <c r="C16" s="79" t="s">
        <v>938</v>
      </c>
      <c r="D16" s="79">
        <v>71</v>
      </c>
      <c r="E16" s="79">
        <v>1947</v>
      </c>
      <c r="F16" s="81" t="s">
        <v>536</v>
      </c>
      <c r="G16" s="80"/>
      <c r="H16" s="80"/>
      <c r="I16" s="80"/>
      <c r="J16" s="80"/>
      <c r="K16" s="80" t="s">
        <v>612</v>
      </c>
      <c r="L16" s="80" t="s">
        <v>139</v>
      </c>
      <c r="M16" s="80" t="s">
        <v>619</v>
      </c>
      <c r="N16" s="80" t="s">
        <v>490</v>
      </c>
      <c r="O16" s="80" t="s">
        <v>170</v>
      </c>
      <c r="P16" s="80" t="s">
        <v>182</v>
      </c>
      <c r="Q16" s="80" t="s">
        <v>191</v>
      </c>
      <c r="R16" s="80" t="s">
        <v>598</v>
      </c>
      <c r="S16" s="80" t="s">
        <v>420</v>
      </c>
      <c r="T16" s="80" t="s">
        <v>212</v>
      </c>
      <c r="U16" s="80" t="s">
        <v>506</v>
      </c>
    </row>
    <row r="17" spans="2:21" ht="18" customHeight="1" x14ac:dyDescent="0.3">
      <c r="B17" s="122"/>
      <c r="C17" s="79" t="s">
        <v>938</v>
      </c>
      <c r="D17" s="79">
        <v>70</v>
      </c>
      <c r="E17" s="79">
        <v>1948</v>
      </c>
      <c r="F17" s="81" t="s">
        <v>549</v>
      </c>
      <c r="G17" s="80"/>
      <c r="H17" s="80"/>
      <c r="I17" s="80"/>
      <c r="J17" s="80"/>
      <c r="K17" s="80" t="s">
        <v>369</v>
      </c>
      <c r="L17" s="80" t="s">
        <v>379</v>
      </c>
      <c r="M17" s="80" t="s">
        <v>386</v>
      </c>
      <c r="N17" s="80" t="s">
        <v>159</v>
      </c>
      <c r="O17" s="80" t="s">
        <v>445</v>
      </c>
      <c r="P17" s="80" t="s">
        <v>327</v>
      </c>
      <c r="Q17" s="80" t="s">
        <v>526</v>
      </c>
      <c r="R17" s="80" t="s">
        <v>589</v>
      </c>
      <c r="S17" s="80" t="s">
        <v>546</v>
      </c>
      <c r="T17" s="80" t="s">
        <v>606</v>
      </c>
      <c r="U17" s="80" t="s">
        <v>547</v>
      </c>
    </row>
    <row r="18" spans="2:21" ht="18" customHeight="1" x14ac:dyDescent="0.3">
      <c r="B18" s="122"/>
      <c r="C18" s="79" t="s">
        <v>938</v>
      </c>
      <c r="D18" s="79">
        <v>69</v>
      </c>
      <c r="E18" s="79">
        <v>1949</v>
      </c>
      <c r="F18" s="81" t="s">
        <v>567</v>
      </c>
      <c r="G18" s="80"/>
      <c r="H18" s="80"/>
      <c r="I18" s="80"/>
      <c r="J18" s="80"/>
      <c r="K18" s="80" t="s">
        <v>512</v>
      </c>
      <c r="L18" s="80" t="s">
        <v>615</v>
      </c>
      <c r="M18" s="80" t="s">
        <v>385</v>
      </c>
      <c r="N18" s="80" t="s">
        <v>158</v>
      </c>
      <c r="O18" s="80" t="s">
        <v>444</v>
      </c>
      <c r="P18" s="80" t="s">
        <v>326</v>
      </c>
      <c r="Q18" s="80" t="s">
        <v>543</v>
      </c>
      <c r="R18" s="80" t="s">
        <v>199</v>
      </c>
      <c r="S18" s="80" t="s">
        <v>600</v>
      </c>
      <c r="T18" s="80" t="s">
        <v>505</v>
      </c>
      <c r="U18" s="80" t="s">
        <v>348</v>
      </c>
    </row>
    <row r="19" spans="2:21" ht="18" customHeight="1" x14ac:dyDescent="0.3">
      <c r="B19" s="122"/>
      <c r="C19" s="79" t="s">
        <v>938</v>
      </c>
      <c r="D19" s="79">
        <v>68</v>
      </c>
      <c r="E19" s="79">
        <v>1950</v>
      </c>
      <c r="F19" s="81" t="s">
        <v>592</v>
      </c>
      <c r="G19" s="80"/>
      <c r="H19" s="80"/>
      <c r="I19" s="80"/>
      <c r="J19" s="80"/>
      <c r="K19" s="80" t="s">
        <v>244</v>
      </c>
      <c r="L19" s="80" t="s">
        <v>376</v>
      </c>
      <c r="M19" s="80" t="s">
        <v>146</v>
      </c>
      <c r="N19" s="80" t="s">
        <v>312</v>
      </c>
      <c r="O19" s="80" t="s">
        <v>493</v>
      </c>
      <c r="P19" s="80" t="s">
        <v>518</v>
      </c>
      <c r="Q19" s="80" t="s">
        <v>332</v>
      </c>
      <c r="R19" s="80" t="s">
        <v>501</v>
      </c>
      <c r="S19" s="80" t="s">
        <v>206</v>
      </c>
      <c r="T19" s="80" t="s">
        <v>474</v>
      </c>
      <c r="U19" s="80" t="s">
        <v>278</v>
      </c>
    </row>
    <row r="20" spans="2:21" ht="18" customHeight="1" x14ac:dyDescent="0.3">
      <c r="B20" s="122"/>
      <c r="C20" s="79" t="s">
        <v>938</v>
      </c>
      <c r="D20" s="79">
        <v>67</v>
      </c>
      <c r="E20" s="79">
        <v>1951</v>
      </c>
      <c r="F20" s="81" t="s">
        <v>607</v>
      </c>
      <c r="G20" s="80"/>
      <c r="H20" s="80"/>
      <c r="I20" s="80"/>
      <c r="J20" s="80"/>
      <c r="K20" s="80" t="s">
        <v>126</v>
      </c>
      <c r="L20" s="80" t="s">
        <v>137</v>
      </c>
      <c r="M20" s="80" t="s">
        <v>579</v>
      </c>
      <c r="N20" s="80" t="s">
        <v>487</v>
      </c>
      <c r="O20" s="80" t="s">
        <v>165</v>
      </c>
      <c r="P20" s="80" t="s">
        <v>447</v>
      </c>
      <c r="Q20" s="80" t="s">
        <v>331</v>
      </c>
      <c r="R20" s="80" t="s">
        <v>196</v>
      </c>
      <c r="S20" s="80" t="s">
        <v>341</v>
      </c>
      <c r="T20" s="80" t="s">
        <v>604</v>
      </c>
      <c r="U20" s="80" t="s">
        <v>216</v>
      </c>
    </row>
    <row r="21" spans="2:21" ht="18" customHeight="1" x14ac:dyDescent="0.3">
      <c r="B21" s="122"/>
      <c r="C21" s="79" t="s">
        <v>938</v>
      </c>
      <c r="D21" s="79">
        <v>66</v>
      </c>
      <c r="E21" s="79">
        <v>1952</v>
      </c>
      <c r="F21" s="81" t="s">
        <v>627</v>
      </c>
      <c r="G21" s="80"/>
      <c r="H21" s="80"/>
      <c r="I21" s="80"/>
      <c r="J21" s="80"/>
      <c r="K21" s="80" t="s">
        <v>241</v>
      </c>
      <c r="L21" s="80" t="s">
        <v>375</v>
      </c>
      <c r="M21" s="80" t="s">
        <v>596</v>
      </c>
      <c r="N21" s="80" t="s">
        <v>309</v>
      </c>
      <c r="O21" s="80" t="s">
        <v>677</v>
      </c>
      <c r="P21" s="80" t="s">
        <v>659</v>
      </c>
      <c r="Q21" s="80" t="s">
        <v>448</v>
      </c>
      <c r="R21" s="80" t="s">
        <v>336</v>
      </c>
      <c r="S21" s="80" t="s">
        <v>205</v>
      </c>
      <c r="T21" s="80" t="s">
        <v>473</v>
      </c>
      <c r="U21" s="80" t="s">
        <v>423</v>
      </c>
    </row>
    <row r="22" spans="2:21" ht="18" customHeight="1" x14ac:dyDescent="0.3">
      <c r="B22" s="122"/>
      <c r="C22" s="79" t="s">
        <v>938</v>
      </c>
      <c r="D22" s="79">
        <v>65</v>
      </c>
      <c r="E22" s="79">
        <v>1953</v>
      </c>
      <c r="F22" s="81" t="s">
        <v>632</v>
      </c>
      <c r="G22" s="80"/>
      <c r="H22" s="80"/>
      <c r="I22" s="80"/>
      <c r="J22" s="80" t="s">
        <v>364</v>
      </c>
      <c r="K22" s="80" t="s">
        <v>657</v>
      </c>
      <c r="L22" s="80" t="s">
        <v>134</v>
      </c>
      <c r="M22" s="80" t="s">
        <v>142</v>
      </c>
      <c r="N22" s="80" t="s">
        <v>389</v>
      </c>
      <c r="O22" s="80" t="s">
        <v>441</v>
      </c>
      <c r="P22" s="80" t="s">
        <v>323</v>
      </c>
      <c r="Q22" s="80" t="s">
        <v>269</v>
      </c>
      <c r="R22" s="80" t="s">
        <v>453</v>
      </c>
      <c r="S22" s="80" t="s">
        <v>203</v>
      </c>
      <c r="T22" s="80" t="s">
        <v>504</v>
      </c>
      <c r="U22" s="80" t="s">
        <v>215</v>
      </c>
    </row>
    <row r="23" spans="2:21" ht="18" customHeight="1" x14ac:dyDescent="0.3">
      <c r="B23" s="122"/>
      <c r="C23" s="79" t="s">
        <v>938</v>
      </c>
      <c r="D23" s="79">
        <v>64</v>
      </c>
      <c r="E23" s="79">
        <v>1954</v>
      </c>
      <c r="F23" s="81" t="s">
        <v>639</v>
      </c>
      <c r="G23" s="80"/>
      <c r="H23" s="80"/>
      <c r="I23" s="80" t="s">
        <v>356</v>
      </c>
      <c r="J23" s="80" t="s">
        <v>233</v>
      </c>
      <c r="K23" s="80" t="s">
        <v>122</v>
      </c>
      <c r="L23" s="80" t="s">
        <v>132</v>
      </c>
      <c r="M23" s="80" t="s">
        <v>617</v>
      </c>
      <c r="N23" s="80" t="s">
        <v>388</v>
      </c>
      <c r="O23" s="80" t="s">
        <v>160</v>
      </c>
      <c r="P23" s="80" t="s">
        <v>498</v>
      </c>
      <c r="Q23" s="80" t="s">
        <v>407</v>
      </c>
      <c r="R23" s="80" t="s">
        <v>451</v>
      </c>
      <c r="S23" s="80" t="s">
        <v>503</v>
      </c>
      <c r="T23" s="80" t="s">
        <v>460</v>
      </c>
      <c r="U23" s="80" t="s">
        <v>213</v>
      </c>
    </row>
    <row r="24" spans="2:21" ht="18" customHeight="1" x14ac:dyDescent="0.3">
      <c r="B24" s="122"/>
      <c r="C24" s="79" t="s">
        <v>938</v>
      </c>
      <c r="D24" s="79">
        <v>63</v>
      </c>
      <c r="E24" s="79">
        <v>1955</v>
      </c>
      <c r="F24" s="81" t="s">
        <v>662</v>
      </c>
      <c r="G24" s="80"/>
      <c r="H24" s="80" t="s">
        <v>531</v>
      </c>
      <c r="I24" s="80" t="s">
        <v>223</v>
      </c>
      <c r="J24" s="80" t="s">
        <v>294</v>
      </c>
      <c r="K24" s="80" t="s">
        <v>465</v>
      </c>
      <c r="L24" s="80" t="s">
        <v>248</v>
      </c>
      <c r="M24" s="80" t="s">
        <v>467</v>
      </c>
      <c r="N24" s="80" t="s">
        <v>150</v>
      </c>
      <c r="O24" s="80" t="s">
        <v>490</v>
      </c>
      <c r="P24" s="80" t="s">
        <v>170</v>
      </c>
      <c r="Q24" s="80" t="s">
        <v>565</v>
      </c>
      <c r="R24" s="80" t="s">
        <v>544</v>
      </c>
      <c r="S24" s="80" t="s">
        <v>457</v>
      </c>
      <c r="T24" s="80" t="s">
        <v>601</v>
      </c>
      <c r="U24" s="80" t="s">
        <v>346</v>
      </c>
    </row>
    <row r="25" spans="2:21" ht="18" customHeight="1" x14ac:dyDescent="0.3">
      <c r="B25" s="122"/>
      <c r="C25" s="79" t="s">
        <v>938</v>
      </c>
      <c r="D25" s="79">
        <v>62</v>
      </c>
      <c r="E25" s="79">
        <v>1956</v>
      </c>
      <c r="F25" s="81" t="s">
        <v>679</v>
      </c>
      <c r="G25" s="80" t="s">
        <v>641</v>
      </c>
      <c r="H25" s="80" t="s">
        <v>648</v>
      </c>
      <c r="I25" s="80" t="s">
        <v>705</v>
      </c>
      <c r="J25" s="80" t="s">
        <v>655</v>
      </c>
      <c r="K25" s="80" t="s">
        <v>119</v>
      </c>
      <c r="L25" s="80" t="s">
        <v>513</v>
      </c>
      <c r="M25" s="80" t="s">
        <v>379</v>
      </c>
      <c r="N25" s="80" t="s">
        <v>149</v>
      </c>
      <c r="O25" s="80" t="s">
        <v>584</v>
      </c>
      <c r="P25" s="80" t="s">
        <v>400</v>
      </c>
      <c r="Q25" s="80" t="s">
        <v>328</v>
      </c>
      <c r="R25" s="80" t="s">
        <v>535</v>
      </c>
      <c r="S25" s="80" t="s">
        <v>201</v>
      </c>
      <c r="T25" s="80" t="s">
        <v>591</v>
      </c>
      <c r="U25" s="80" t="s">
        <v>212</v>
      </c>
    </row>
    <row r="26" spans="2:21" ht="18" customHeight="1" x14ac:dyDescent="0.3">
      <c r="B26" s="122"/>
      <c r="C26" s="79" t="s">
        <v>938</v>
      </c>
      <c r="D26" s="79">
        <v>61</v>
      </c>
      <c r="E26" s="79">
        <v>1957</v>
      </c>
      <c r="F26" s="81" t="s">
        <v>684</v>
      </c>
      <c r="G26" s="80" t="s">
        <v>664</v>
      </c>
      <c r="H26" s="80" t="s">
        <v>529</v>
      </c>
      <c r="I26" s="80" t="s">
        <v>556</v>
      </c>
      <c r="J26" s="80" t="s">
        <v>292</v>
      </c>
      <c r="K26" s="80" t="s">
        <v>363</v>
      </c>
      <c r="L26" s="80" t="s">
        <v>245</v>
      </c>
      <c r="M26" s="80" t="s">
        <v>251</v>
      </c>
      <c r="N26" s="80" t="s">
        <v>307</v>
      </c>
      <c r="O26" s="80" t="s">
        <v>390</v>
      </c>
      <c r="P26" s="80" t="s">
        <v>320</v>
      </c>
      <c r="Q26" s="80" t="s">
        <v>661</v>
      </c>
      <c r="R26" s="80" t="s">
        <v>190</v>
      </c>
      <c r="S26" s="80" t="s">
        <v>413</v>
      </c>
      <c r="T26" s="80" t="s">
        <v>208</v>
      </c>
      <c r="U26" s="80" t="s">
        <v>421</v>
      </c>
    </row>
    <row r="27" spans="2:21" ht="18" customHeight="1" x14ac:dyDescent="0.3">
      <c r="B27" s="122"/>
      <c r="C27" s="79" t="s">
        <v>938</v>
      </c>
      <c r="D27" s="79">
        <v>60</v>
      </c>
      <c r="E27" s="79">
        <v>1958</v>
      </c>
      <c r="F27" s="81" t="s">
        <v>698</v>
      </c>
      <c r="G27" s="80" t="s">
        <v>712</v>
      </c>
      <c r="H27" s="80" t="s">
        <v>671</v>
      </c>
      <c r="I27" s="80" t="s">
        <v>482</v>
      </c>
      <c r="J27" s="80" t="s">
        <v>652</v>
      </c>
      <c r="K27" s="80" t="s">
        <v>232</v>
      </c>
      <c r="L27" s="80" t="s">
        <v>127</v>
      </c>
      <c r="M27" s="80" t="s">
        <v>516</v>
      </c>
      <c r="N27" s="80" t="s">
        <v>260</v>
      </c>
      <c r="O27" s="80" t="s">
        <v>439</v>
      </c>
      <c r="P27" s="80" t="s">
        <v>493</v>
      </c>
      <c r="Q27" s="80" t="s">
        <v>325</v>
      </c>
      <c r="R27" s="80" t="s">
        <v>534</v>
      </c>
      <c r="S27" s="80" t="s">
        <v>471</v>
      </c>
      <c r="T27" s="80" t="s">
        <v>417</v>
      </c>
      <c r="U27" s="80" t="s">
        <v>605</v>
      </c>
    </row>
    <row r="28" spans="2:21" ht="18" customHeight="1" x14ac:dyDescent="0.3">
      <c r="B28" s="122"/>
      <c r="C28" s="79" t="s">
        <v>938</v>
      </c>
      <c r="D28" s="79">
        <v>59</v>
      </c>
      <c r="E28" s="79">
        <v>1959</v>
      </c>
      <c r="F28" s="81" t="s">
        <v>707</v>
      </c>
      <c r="G28" s="80" t="s">
        <v>700</v>
      </c>
      <c r="H28" s="80" t="s">
        <v>646</v>
      </c>
      <c r="I28" s="80" t="s">
        <v>573</v>
      </c>
      <c r="J28" s="80" t="s">
        <v>113</v>
      </c>
      <c r="K28" s="80" t="s">
        <v>656</v>
      </c>
      <c r="L28" s="80" t="s">
        <v>125</v>
      </c>
      <c r="M28" s="80" t="s">
        <v>250</v>
      </c>
      <c r="N28" s="80" t="s">
        <v>305</v>
      </c>
      <c r="O28" s="80" t="s">
        <v>487</v>
      </c>
      <c r="P28" s="80" t="s">
        <v>318</v>
      </c>
      <c r="Q28" s="80" t="s">
        <v>597</v>
      </c>
      <c r="R28" s="80" t="s">
        <v>449</v>
      </c>
      <c r="S28" s="80" t="s">
        <v>197</v>
      </c>
      <c r="T28" s="80" t="s">
        <v>599</v>
      </c>
      <c r="U28" s="80" t="s">
        <v>274</v>
      </c>
    </row>
    <row r="29" spans="2:21" ht="18" customHeight="1" x14ac:dyDescent="0.3">
      <c r="B29" s="122"/>
      <c r="C29" s="79" t="s">
        <v>938</v>
      </c>
      <c r="D29" s="79">
        <v>58</v>
      </c>
      <c r="E29" s="79">
        <v>1960</v>
      </c>
      <c r="F29" s="81" t="s">
        <v>711</v>
      </c>
      <c r="G29" s="80" t="s">
        <v>786</v>
      </c>
      <c r="H29" s="80" t="s">
        <v>668</v>
      </c>
      <c r="I29" s="80" t="s">
        <v>554</v>
      </c>
      <c r="J29" s="80" t="s">
        <v>288</v>
      </c>
      <c r="K29" s="80" t="s">
        <v>229</v>
      </c>
      <c r="L29" s="80" t="s">
        <v>240</v>
      </c>
      <c r="M29" s="80" t="s">
        <v>303</v>
      </c>
      <c r="N29" s="80" t="s">
        <v>259</v>
      </c>
      <c r="O29" s="80" t="s">
        <v>309</v>
      </c>
      <c r="P29" s="80" t="s">
        <v>164</v>
      </c>
      <c r="Q29" s="80" t="s">
        <v>324</v>
      </c>
      <c r="R29" s="80" t="s">
        <v>186</v>
      </c>
      <c r="S29" s="80" t="s">
        <v>337</v>
      </c>
      <c r="T29" s="80" t="s">
        <v>458</v>
      </c>
      <c r="U29" s="80" t="s">
        <v>211</v>
      </c>
    </row>
    <row r="30" spans="2:21" ht="18" customHeight="1" x14ac:dyDescent="0.3">
      <c r="B30" s="122"/>
      <c r="C30" s="79" t="s">
        <v>938</v>
      </c>
      <c r="D30" s="79">
        <v>57</v>
      </c>
      <c r="E30" s="79">
        <v>1961</v>
      </c>
      <c r="F30" s="81" t="s">
        <v>714</v>
      </c>
      <c r="G30" s="80" t="s">
        <v>708</v>
      </c>
      <c r="H30" s="80" t="s">
        <v>643</v>
      </c>
      <c r="I30" s="80" t="s">
        <v>478</v>
      </c>
      <c r="J30" s="80" t="s">
        <v>540</v>
      </c>
      <c r="K30" s="80" t="s">
        <v>653</v>
      </c>
      <c r="L30" s="80" t="s">
        <v>123</v>
      </c>
      <c r="M30" s="80" t="s">
        <v>373</v>
      </c>
      <c r="N30" s="80" t="s">
        <v>257</v>
      </c>
      <c r="O30" s="80" t="s">
        <v>389</v>
      </c>
      <c r="P30" s="80" t="s">
        <v>162</v>
      </c>
      <c r="Q30" s="80" t="s">
        <v>268</v>
      </c>
      <c r="R30" s="80" t="s">
        <v>184</v>
      </c>
      <c r="S30" s="80" t="s">
        <v>454</v>
      </c>
      <c r="T30" s="80" t="s">
        <v>205</v>
      </c>
      <c r="U30" s="80" t="s">
        <v>603</v>
      </c>
    </row>
    <row r="31" spans="2:21" ht="18" customHeight="1" x14ac:dyDescent="0.3">
      <c r="B31" s="122"/>
      <c r="C31" s="79" t="s">
        <v>938</v>
      </c>
      <c r="D31" s="79">
        <v>56</v>
      </c>
      <c r="E31" s="79">
        <v>1962</v>
      </c>
      <c r="F31" s="81" t="s">
        <v>718</v>
      </c>
      <c r="G31" s="80" t="s">
        <v>757</v>
      </c>
      <c r="H31" s="80" t="s">
        <v>690</v>
      </c>
      <c r="I31" s="80" t="s">
        <v>572</v>
      </c>
      <c r="J31" s="80" t="s">
        <v>355</v>
      </c>
      <c r="K31" s="80" t="s">
        <v>360</v>
      </c>
      <c r="L31" s="80" t="s">
        <v>237</v>
      </c>
      <c r="M31" s="80" t="s">
        <v>132</v>
      </c>
      <c r="N31" s="80" t="s">
        <v>382</v>
      </c>
      <c r="O31" s="80" t="s">
        <v>151</v>
      </c>
      <c r="P31" s="80" t="s">
        <v>395</v>
      </c>
      <c r="Q31" s="80" t="s">
        <v>322</v>
      </c>
      <c r="R31" s="80" t="s">
        <v>408</v>
      </c>
      <c r="S31" s="80" t="s">
        <v>270</v>
      </c>
      <c r="T31" s="80" t="s">
        <v>203</v>
      </c>
      <c r="U31" s="80" t="s">
        <v>345</v>
      </c>
    </row>
    <row r="32" spans="2:21" ht="18" customHeight="1" x14ac:dyDescent="0.3">
      <c r="B32" s="122"/>
      <c r="C32" s="79" t="s">
        <v>938</v>
      </c>
      <c r="D32" s="79">
        <v>55</v>
      </c>
      <c r="E32" s="79">
        <v>1963</v>
      </c>
      <c r="F32" s="81" t="s">
        <v>720</v>
      </c>
      <c r="G32" s="80" t="s">
        <v>782</v>
      </c>
      <c r="H32" s="80" t="s">
        <v>634</v>
      </c>
      <c r="I32" s="80" t="s">
        <v>508</v>
      </c>
      <c r="J32" s="80" t="s">
        <v>284</v>
      </c>
      <c r="K32" s="80" t="s">
        <v>289</v>
      </c>
      <c r="L32" s="80" t="s">
        <v>365</v>
      </c>
      <c r="M32" s="80" t="s">
        <v>370</v>
      </c>
      <c r="N32" s="80" t="s">
        <v>139</v>
      </c>
      <c r="O32" s="80" t="s">
        <v>387</v>
      </c>
      <c r="P32" s="80" t="s">
        <v>585</v>
      </c>
      <c r="Q32" s="80" t="s">
        <v>171</v>
      </c>
      <c r="R32" s="80" t="s">
        <v>520</v>
      </c>
      <c r="S32" s="80" t="s">
        <v>192</v>
      </c>
      <c r="T32" s="80" t="s">
        <v>472</v>
      </c>
      <c r="U32" s="80" t="s">
        <v>527</v>
      </c>
    </row>
    <row r="33" spans="2:21" ht="18" customHeight="1" x14ac:dyDescent="0.3">
      <c r="B33" s="122"/>
      <c r="C33" s="79" t="s">
        <v>938</v>
      </c>
      <c r="D33" s="79">
        <v>54</v>
      </c>
      <c r="E33" s="79">
        <v>1964</v>
      </c>
      <c r="F33" s="81" t="s">
        <v>723</v>
      </c>
      <c r="G33" s="80" t="s">
        <v>724</v>
      </c>
      <c r="H33" s="80" t="s">
        <v>713</v>
      </c>
      <c r="I33" s="80" t="s">
        <v>695</v>
      </c>
      <c r="J33" s="80" t="s">
        <v>353</v>
      </c>
      <c r="K33" s="80" t="s">
        <v>227</v>
      </c>
      <c r="L33" s="80" t="s">
        <v>234</v>
      </c>
      <c r="M33" s="80" t="s">
        <v>130</v>
      </c>
      <c r="N33" s="80" t="s">
        <v>485</v>
      </c>
      <c r="O33" s="80" t="s">
        <v>308</v>
      </c>
      <c r="P33" s="80" t="s">
        <v>392</v>
      </c>
      <c r="Q33" s="80" t="s">
        <v>496</v>
      </c>
      <c r="R33" s="80" t="s">
        <v>182</v>
      </c>
      <c r="S33" s="80" t="s">
        <v>450</v>
      </c>
      <c r="T33" s="80" t="s">
        <v>590</v>
      </c>
      <c r="U33" s="80" t="s">
        <v>602</v>
      </c>
    </row>
    <row r="34" spans="2:21" ht="18" customHeight="1" x14ac:dyDescent="0.3">
      <c r="B34" s="122"/>
      <c r="C34" s="79" t="s">
        <v>938</v>
      </c>
      <c r="D34" s="79">
        <v>53</v>
      </c>
      <c r="E34" s="79">
        <v>1965</v>
      </c>
      <c r="F34" s="81" t="s">
        <v>728</v>
      </c>
      <c r="G34" s="80" t="s">
        <v>802</v>
      </c>
      <c r="H34" s="80" t="s">
        <v>681</v>
      </c>
      <c r="I34" s="80" t="s">
        <v>537</v>
      </c>
      <c r="J34" s="80" t="s">
        <v>673</v>
      </c>
      <c r="K34" s="80" t="s">
        <v>286</v>
      </c>
      <c r="L34" s="80" t="s">
        <v>533</v>
      </c>
      <c r="M34" s="80" t="s">
        <v>245</v>
      </c>
      <c r="N34" s="80" t="s">
        <v>138</v>
      </c>
      <c r="O34" s="80" t="s">
        <v>261</v>
      </c>
      <c r="P34" s="80" t="s">
        <v>489</v>
      </c>
      <c r="Q34" s="80" t="s">
        <v>445</v>
      </c>
      <c r="R34" s="80" t="s">
        <v>404</v>
      </c>
      <c r="S34" s="80" t="s">
        <v>535</v>
      </c>
      <c r="T34" s="80" t="s">
        <v>340</v>
      </c>
      <c r="U34" s="80" t="s">
        <v>209</v>
      </c>
    </row>
    <row r="35" spans="2:21" ht="18" customHeight="1" x14ac:dyDescent="0.3">
      <c r="B35" s="122"/>
      <c r="C35" s="79" t="s">
        <v>938</v>
      </c>
      <c r="D35" s="79">
        <v>52</v>
      </c>
      <c r="E35" s="79">
        <v>1966</v>
      </c>
      <c r="F35" s="81" t="s">
        <v>731</v>
      </c>
      <c r="G35" s="80" t="s">
        <v>733</v>
      </c>
      <c r="H35" s="80" t="s">
        <v>717</v>
      </c>
      <c r="I35" s="80" t="s">
        <v>550</v>
      </c>
      <c r="J35" s="80" t="s">
        <v>574</v>
      </c>
      <c r="K35" s="80" t="s">
        <v>355</v>
      </c>
      <c r="L35" s="80" t="s">
        <v>295</v>
      </c>
      <c r="M35" s="80" t="s">
        <v>511</v>
      </c>
      <c r="N35" s="80" t="s">
        <v>376</v>
      </c>
      <c r="O35" s="80" t="s">
        <v>727</v>
      </c>
      <c r="P35" s="80" t="s">
        <v>313</v>
      </c>
      <c r="Q35" s="80" t="s">
        <v>168</v>
      </c>
      <c r="R35" s="80" t="s">
        <v>563</v>
      </c>
      <c r="S35" s="80" t="s">
        <v>334</v>
      </c>
      <c r="T35" s="80" t="s">
        <v>200</v>
      </c>
      <c r="U35" s="80" t="s">
        <v>459</v>
      </c>
    </row>
    <row r="36" spans="2:21" ht="18" customHeight="1" x14ac:dyDescent="0.3">
      <c r="B36" s="122"/>
      <c r="C36" s="79" t="s">
        <v>938</v>
      </c>
      <c r="D36" s="79">
        <v>51</v>
      </c>
      <c r="E36" s="79">
        <v>1967</v>
      </c>
      <c r="F36" s="81" t="s">
        <v>732</v>
      </c>
      <c r="G36" s="80" t="s">
        <v>767</v>
      </c>
      <c r="H36" s="80" t="s">
        <v>685</v>
      </c>
      <c r="I36" s="80" t="s">
        <v>568</v>
      </c>
      <c r="J36" s="80" t="s">
        <v>427</v>
      </c>
      <c r="K36" s="80" t="s">
        <v>284</v>
      </c>
      <c r="L36" s="80" t="s">
        <v>117</v>
      </c>
      <c r="M36" s="80" t="s">
        <v>433</v>
      </c>
      <c r="N36" s="80" t="s">
        <v>515</v>
      </c>
      <c r="O36" s="80" t="s">
        <v>145</v>
      </c>
      <c r="P36" s="80" t="s">
        <v>488</v>
      </c>
      <c r="Q36" s="80" t="s">
        <v>678</v>
      </c>
      <c r="R36" s="80" t="s">
        <v>325</v>
      </c>
      <c r="S36" s="80" t="s">
        <v>189</v>
      </c>
      <c r="T36" s="80" t="s">
        <v>412</v>
      </c>
      <c r="U36" s="80" t="s">
        <v>418</v>
      </c>
    </row>
    <row r="37" spans="2:21" ht="18" customHeight="1" x14ac:dyDescent="0.3">
      <c r="B37" s="122"/>
      <c r="C37" s="79" t="s">
        <v>938</v>
      </c>
      <c r="D37" s="79">
        <v>50</v>
      </c>
      <c r="E37" s="79">
        <v>1968</v>
      </c>
      <c r="F37" s="81" t="s">
        <v>735</v>
      </c>
      <c r="G37" s="80" t="s">
        <v>739</v>
      </c>
      <c r="H37" s="80" t="s">
        <v>719</v>
      </c>
      <c r="I37" s="80" t="s">
        <v>594</v>
      </c>
      <c r="J37" s="80" t="s">
        <v>704</v>
      </c>
      <c r="K37" s="80" t="s">
        <v>353</v>
      </c>
      <c r="L37" s="80" t="s">
        <v>430</v>
      </c>
      <c r="M37" s="80" t="s">
        <v>124</v>
      </c>
      <c r="N37" s="80" t="s">
        <v>249</v>
      </c>
      <c r="O37" s="80" t="s">
        <v>143</v>
      </c>
      <c r="P37" s="80" t="s">
        <v>310</v>
      </c>
      <c r="Q37" s="80" t="s">
        <v>470</v>
      </c>
      <c r="R37" s="80" t="s">
        <v>597</v>
      </c>
      <c r="S37" s="80" t="s">
        <v>525</v>
      </c>
      <c r="T37" s="80" t="s">
        <v>501</v>
      </c>
      <c r="U37" s="80" t="s">
        <v>545</v>
      </c>
    </row>
    <row r="38" spans="2:21" ht="18" customHeight="1" x14ac:dyDescent="0.3">
      <c r="B38" s="122"/>
      <c r="C38" s="79" t="s">
        <v>938</v>
      </c>
      <c r="D38" s="79">
        <v>49</v>
      </c>
      <c r="E38" s="79">
        <v>1969</v>
      </c>
      <c r="F38" s="81" t="s">
        <v>736</v>
      </c>
      <c r="G38" s="80" t="s">
        <v>752</v>
      </c>
      <c r="H38" s="80" t="s">
        <v>758</v>
      </c>
      <c r="I38" s="80" t="s">
        <v>609</v>
      </c>
      <c r="J38" s="80" t="s">
        <v>510</v>
      </c>
      <c r="K38" s="80" t="s">
        <v>483</v>
      </c>
      <c r="L38" s="80" t="s">
        <v>115</v>
      </c>
      <c r="M38" s="80" t="s">
        <v>239</v>
      </c>
      <c r="N38" s="80" t="s">
        <v>374</v>
      </c>
      <c r="O38" s="80" t="s">
        <v>258</v>
      </c>
      <c r="P38" s="80" t="s">
        <v>438</v>
      </c>
      <c r="Q38" s="80" t="s">
        <v>164</v>
      </c>
      <c r="R38" s="80" t="s">
        <v>499</v>
      </c>
      <c r="S38" s="80" t="s">
        <v>331</v>
      </c>
      <c r="T38" s="80" t="s">
        <v>338</v>
      </c>
      <c r="U38" s="80" t="s">
        <v>342</v>
      </c>
    </row>
    <row r="39" spans="2:21" ht="18" customHeight="1" x14ac:dyDescent="0.3">
      <c r="B39" s="122"/>
      <c r="C39" s="79" t="s">
        <v>938</v>
      </c>
      <c r="D39" s="79">
        <v>48</v>
      </c>
      <c r="E39" s="79">
        <v>1970</v>
      </c>
      <c r="F39" s="81" t="s">
        <v>738</v>
      </c>
      <c r="G39" s="80" t="s">
        <v>805</v>
      </c>
      <c r="H39" s="80" t="s">
        <v>725</v>
      </c>
      <c r="I39" s="80" t="s">
        <v>722</v>
      </c>
      <c r="J39" s="80" t="s">
        <v>649</v>
      </c>
      <c r="K39" s="80" t="s">
        <v>351</v>
      </c>
      <c r="L39" s="80" t="s">
        <v>290</v>
      </c>
      <c r="M39" s="80" t="s">
        <v>366</v>
      </c>
      <c r="N39" s="80" t="s">
        <v>302</v>
      </c>
      <c r="O39" s="80" t="s">
        <v>383</v>
      </c>
      <c r="P39" s="80" t="s">
        <v>620</v>
      </c>
      <c r="Q39" s="80" t="s">
        <v>162</v>
      </c>
      <c r="R39" s="80" t="s">
        <v>446</v>
      </c>
      <c r="S39" s="80" t="s">
        <v>448</v>
      </c>
      <c r="T39" s="80" t="s">
        <v>455</v>
      </c>
      <c r="U39" s="80" t="s">
        <v>458</v>
      </c>
    </row>
    <row r="40" spans="2:21" ht="18" customHeight="1" x14ac:dyDescent="0.3">
      <c r="B40" s="122"/>
      <c r="C40" s="79" t="s">
        <v>938</v>
      </c>
      <c r="D40" s="79">
        <v>47</v>
      </c>
      <c r="E40" s="79">
        <v>1971</v>
      </c>
      <c r="F40" s="81" t="s">
        <v>741</v>
      </c>
      <c r="G40" s="80" t="s">
        <v>750</v>
      </c>
      <c r="H40" s="80" t="s">
        <v>771</v>
      </c>
      <c r="I40" s="80" t="s">
        <v>683</v>
      </c>
      <c r="J40" s="80" t="s">
        <v>508</v>
      </c>
      <c r="K40" s="80" t="s">
        <v>481</v>
      </c>
      <c r="L40" s="80" t="s">
        <v>359</v>
      </c>
      <c r="M40" s="80" t="s">
        <v>630</v>
      </c>
      <c r="N40" s="80" t="s">
        <v>371</v>
      </c>
      <c r="O40" s="80" t="s">
        <v>140</v>
      </c>
      <c r="P40" s="80" t="s">
        <v>263</v>
      </c>
      <c r="Q40" s="80" t="s">
        <v>440</v>
      </c>
      <c r="R40" s="80" t="s">
        <v>403</v>
      </c>
      <c r="S40" s="80" t="s">
        <v>269</v>
      </c>
      <c r="T40" s="80" t="s">
        <v>194</v>
      </c>
      <c r="U40" s="80" t="s">
        <v>205</v>
      </c>
    </row>
    <row r="41" spans="2:21" ht="18" customHeight="1" x14ac:dyDescent="0.3">
      <c r="B41" s="122"/>
      <c r="C41" s="79" t="s">
        <v>938</v>
      </c>
      <c r="D41" s="79">
        <v>46</v>
      </c>
      <c r="E41" s="79">
        <v>1972</v>
      </c>
      <c r="F41" s="81" t="s">
        <v>742</v>
      </c>
      <c r="G41" s="80" t="s">
        <v>804</v>
      </c>
      <c r="H41" s="80" t="s">
        <v>734</v>
      </c>
      <c r="I41" s="80" t="s">
        <v>713</v>
      </c>
      <c r="J41" s="80" t="s">
        <v>695</v>
      </c>
      <c r="K41" s="80" t="s">
        <v>464</v>
      </c>
      <c r="L41" s="80" t="s">
        <v>288</v>
      </c>
      <c r="M41" s="80" t="s">
        <v>637</v>
      </c>
      <c r="N41" s="80" t="s">
        <v>131</v>
      </c>
      <c r="O41" s="80" t="s">
        <v>467</v>
      </c>
      <c r="P41" s="80" t="s">
        <v>387</v>
      </c>
      <c r="Q41" s="80" t="s">
        <v>625</v>
      </c>
      <c r="R41" s="80" t="s">
        <v>498</v>
      </c>
      <c r="S41" s="80" t="s">
        <v>183</v>
      </c>
      <c r="T41" s="80" t="s">
        <v>193</v>
      </c>
      <c r="U41" s="80" t="s">
        <v>203</v>
      </c>
    </row>
    <row r="42" spans="2:21" ht="18" customHeight="1" x14ac:dyDescent="0.3">
      <c r="B42" s="122"/>
      <c r="C42" s="79" t="s">
        <v>938</v>
      </c>
      <c r="D42" s="79">
        <v>45</v>
      </c>
      <c r="E42" s="79">
        <v>1973</v>
      </c>
      <c r="F42" s="81" t="s">
        <v>744</v>
      </c>
      <c r="G42" s="80" t="s">
        <v>790</v>
      </c>
      <c r="H42" s="80" t="s">
        <v>769</v>
      </c>
      <c r="I42" s="80" t="s">
        <v>681</v>
      </c>
      <c r="J42" s="80" t="s">
        <v>537</v>
      </c>
      <c r="K42" s="80" t="s">
        <v>703</v>
      </c>
      <c r="L42" s="80" t="s">
        <v>226</v>
      </c>
      <c r="M42" s="80" t="s">
        <v>118</v>
      </c>
      <c r="N42" s="80" t="s">
        <v>246</v>
      </c>
      <c r="O42" s="80" t="s">
        <v>379</v>
      </c>
      <c r="P42" s="80" t="s">
        <v>308</v>
      </c>
      <c r="Q42" s="80" t="s">
        <v>316</v>
      </c>
      <c r="R42" s="80" t="s">
        <v>170</v>
      </c>
      <c r="S42" s="80" t="s">
        <v>406</v>
      </c>
      <c r="T42" s="80" t="s">
        <v>451</v>
      </c>
      <c r="U42" s="80" t="s">
        <v>472</v>
      </c>
    </row>
    <row r="43" spans="2:21" ht="18" customHeight="1" x14ac:dyDescent="0.3">
      <c r="B43" s="122"/>
      <c r="C43" s="79" t="s">
        <v>938</v>
      </c>
      <c r="D43" s="79">
        <v>44</v>
      </c>
      <c r="E43" s="79">
        <v>1974</v>
      </c>
      <c r="F43" s="81" t="s">
        <v>746</v>
      </c>
      <c r="G43" s="80" t="s">
        <v>816</v>
      </c>
      <c r="H43" s="80" t="s">
        <v>733</v>
      </c>
      <c r="I43" s="80" t="s">
        <v>717</v>
      </c>
      <c r="J43" s="80" t="s">
        <v>693</v>
      </c>
      <c r="K43" s="80" t="s">
        <v>672</v>
      </c>
      <c r="L43" s="80" t="s">
        <v>577</v>
      </c>
      <c r="M43" s="80" t="s">
        <v>233</v>
      </c>
      <c r="N43" s="80" t="s">
        <v>368</v>
      </c>
      <c r="O43" s="80" t="s">
        <v>138</v>
      </c>
      <c r="P43" s="80" t="s">
        <v>148</v>
      </c>
      <c r="Q43" s="80" t="s">
        <v>391</v>
      </c>
      <c r="R43" s="80" t="s">
        <v>400</v>
      </c>
      <c r="S43" s="80" t="s">
        <v>519</v>
      </c>
      <c r="T43" s="80" t="s">
        <v>411</v>
      </c>
      <c r="U43" s="80" t="s">
        <v>590</v>
      </c>
    </row>
    <row r="44" spans="2:21" ht="18" customHeight="1" x14ac:dyDescent="0.3">
      <c r="B44" s="122"/>
      <c r="C44" s="79" t="s">
        <v>938</v>
      </c>
      <c r="D44" s="79">
        <v>43</v>
      </c>
      <c r="E44" s="79">
        <v>1975</v>
      </c>
      <c r="F44" s="81" t="s">
        <v>749</v>
      </c>
      <c r="G44" s="80" t="s">
        <v>819</v>
      </c>
      <c r="H44" s="80" t="s">
        <v>799</v>
      </c>
      <c r="I44" s="80" t="s">
        <v>773</v>
      </c>
      <c r="J44" s="80" t="s">
        <v>669</v>
      </c>
      <c r="K44" s="80" t="s">
        <v>571</v>
      </c>
      <c r="L44" s="80" t="s">
        <v>285</v>
      </c>
      <c r="M44" s="80" t="s">
        <v>362</v>
      </c>
      <c r="N44" s="80" t="s">
        <v>127</v>
      </c>
      <c r="O44" s="80" t="s">
        <v>376</v>
      </c>
      <c r="P44" s="80" t="s">
        <v>559</v>
      </c>
      <c r="Q44" s="80" t="s">
        <v>624</v>
      </c>
      <c r="R44" s="80" t="s">
        <v>495</v>
      </c>
      <c r="S44" s="80" t="s">
        <v>564</v>
      </c>
      <c r="T44" s="80" t="s">
        <v>535</v>
      </c>
      <c r="U44" s="80" t="s">
        <v>415</v>
      </c>
    </row>
    <row r="45" spans="2:21" ht="18" customHeight="1" x14ac:dyDescent="0.3">
      <c r="B45" s="122"/>
      <c r="C45" s="79" t="s">
        <v>938</v>
      </c>
      <c r="D45" s="79">
        <v>42</v>
      </c>
      <c r="E45" s="79">
        <v>1976</v>
      </c>
      <c r="F45" s="81" t="s">
        <v>760</v>
      </c>
      <c r="G45" s="80" t="s">
        <v>814</v>
      </c>
      <c r="H45" s="80" t="s">
        <v>739</v>
      </c>
      <c r="I45" s="80" t="s">
        <v>709</v>
      </c>
      <c r="J45" s="80" t="s">
        <v>692</v>
      </c>
      <c r="K45" s="80" t="s">
        <v>553</v>
      </c>
      <c r="L45" s="80" t="s">
        <v>354</v>
      </c>
      <c r="M45" s="80" t="s">
        <v>293</v>
      </c>
      <c r="N45" s="80" t="s">
        <v>242</v>
      </c>
      <c r="O45" s="80" t="s">
        <v>613</v>
      </c>
      <c r="P45" s="80" t="s">
        <v>580</v>
      </c>
      <c r="Q45" s="80" t="s">
        <v>312</v>
      </c>
      <c r="R45" s="80" t="s">
        <v>319</v>
      </c>
      <c r="S45" s="80" t="s">
        <v>326</v>
      </c>
      <c r="T45" s="80" t="s">
        <v>334</v>
      </c>
      <c r="U45" s="80" t="s">
        <v>502</v>
      </c>
    </row>
    <row r="46" spans="2:21" ht="18" customHeight="1" x14ac:dyDescent="0.3">
      <c r="B46" s="122"/>
      <c r="C46" s="79" t="s">
        <v>938</v>
      </c>
      <c r="D46" s="79">
        <v>41</v>
      </c>
      <c r="E46" s="79">
        <v>1977</v>
      </c>
      <c r="F46" s="81" t="s">
        <v>774</v>
      </c>
      <c r="G46" s="80" t="s">
        <v>843</v>
      </c>
      <c r="H46" s="80" t="s">
        <v>765</v>
      </c>
      <c r="I46" s="80" t="s">
        <v>784</v>
      </c>
      <c r="J46" s="80" t="s">
        <v>593</v>
      </c>
      <c r="K46" s="80" t="s">
        <v>529</v>
      </c>
      <c r="L46" s="80" t="s">
        <v>282</v>
      </c>
      <c r="M46" s="80" t="s">
        <v>229</v>
      </c>
      <c r="N46" s="80" t="s">
        <v>124</v>
      </c>
      <c r="O46" s="80" t="s">
        <v>631</v>
      </c>
      <c r="P46" s="80" t="s">
        <v>144</v>
      </c>
      <c r="Q46" s="80" t="s">
        <v>155</v>
      </c>
      <c r="R46" s="80" t="s">
        <v>166</v>
      </c>
      <c r="S46" s="80" t="s">
        <v>178</v>
      </c>
      <c r="T46" s="80" t="s">
        <v>189</v>
      </c>
      <c r="U46" s="80" t="s">
        <v>339</v>
      </c>
    </row>
    <row r="47" spans="2:21" ht="18" customHeight="1" x14ac:dyDescent="0.3">
      <c r="B47" s="122"/>
      <c r="C47" s="79" t="s">
        <v>938</v>
      </c>
      <c r="D47" s="79">
        <v>40</v>
      </c>
      <c r="E47" s="79">
        <v>1978</v>
      </c>
      <c r="F47" s="81" t="s">
        <v>787</v>
      </c>
      <c r="G47" s="80" t="s">
        <v>834</v>
      </c>
      <c r="H47" s="80" t="s">
        <v>745</v>
      </c>
      <c r="I47" s="80" t="s">
        <v>757</v>
      </c>
      <c r="J47" s="80" t="s">
        <v>608</v>
      </c>
      <c r="K47" s="80" t="s">
        <v>694</v>
      </c>
      <c r="L47" s="80" t="s">
        <v>673</v>
      </c>
      <c r="M47" s="80" t="s">
        <v>115</v>
      </c>
      <c r="N47" s="80" t="s">
        <v>239</v>
      </c>
      <c r="O47" s="80" t="s">
        <v>466</v>
      </c>
      <c r="P47" s="80" t="s">
        <v>259</v>
      </c>
      <c r="Q47" s="80" t="s">
        <v>622</v>
      </c>
      <c r="R47" s="80" t="s">
        <v>492</v>
      </c>
      <c r="S47" s="80" t="s">
        <v>597</v>
      </c>
      <c r="T47" s="80" t="s">
        <v>409</v>
      </c>
      <c r="U47" s="80" t="s">
        <v>198</v>
      </c>
    </row>
    <row r="48" spans="2:21" ht="18" customHeight="1" x14ac:dyDescent="0.3">
      <c r="B48" s="122"/>
      <c r="C48" s="79" t="s">
        <v>938</v>
      </c>
      <c r="D48" s="79">
        <v>39</v>
      </c>
      <c r="E48" s="79">
        <v>1979</v>
      </c>
      <c r="F48" s="81" t="s">
        <v>789</v>
      </c>
      <c r="G48" s="80" t="s">
        <v>851</v>
      </c>
      <c r="H48" s="80" t="s">
        <v>776</v>
      </c>
      <c r="I48" s="80" t="s">
        <v>730</v>
      </c>
      <c r="J48" s="80" t="s">
        <v>628</v>
      </c>
      <c r="K48" s="80" t="s">
        <v>670</v>
      </c>
      <c r="L48" s="80" t="s">
        <v>574</v>
      </c>
      <c r="M48" s="80" t="s">
        <v>290</v>
      </c>
      <c r="N48" s="80" t="s">
        <v>366</v>
      </c>
      <c r="O48" s="80" t="s">
        <v>133</v>
      </c>
      <c r="P48" s="80" t="s">
        <v>257</v>
      </c>
      <c r="Q48" s="80" t="s">
        <v>153</v>
      </c>
      <c r="R48" s="80" t="s">
        <v>163</v>
      </c>
      <c r="S48" s="80" t="s">
        <v>499</v>
      </c>
      <c r="T48" s="80" t="s">
        <v>524</v>
      </c>
      <c r="U48" s="80" t="s">
        <v>197</v>
      </c>
    </row>
    <row r="49" spans="2:21" ht="18" customHeight="1" x14ac:dyDescent="0.3">
      <c r="B49" s="122"/>
      <c r="C49" s="79" t="s">
        <v>938</v>
      </c>
      <c r="D49" s="79">
        <v>38</v>
      </c>
      <c r="E49" s="79">
        <v>1980</v>
      </c>
      <c r="F49" s="81" t="s">
        <v>792</v>
      </c>
      <c r="G49" s="80" t="s">
        <v>848</v>
      </c>
      <c r="H49" s="80" t="s">
        <v>809</v>
      </c>
      <c r="I49" s="80" t="s">
        <v>770</v>
      </c>
      <c r="J49" s="80" t="s">
        <v>633</v>
      </c>
      <c r="K49" s="80" t="s">
        <v>611</v>
      </c>
      <c r="L49" s="80" t="s">
        <v>555</v>
      </c>
      <c r="M49" s="80" t="s">
        <v>359</v>
      </c>
      <c r="N49" s="80" t="s">
        <v>121</v>
      </c>
      <c r="O49" s="80" t="s">
        <v>301</v>
      </c>
      <c r="P49" s="80" t="s">
        <v>434</v>
      </c>
      <c r="Q49" s="80" t="s">
        <v>264</v>
      </c>
      <c r="R49" s="80" t="s">
        <v>441</v>
      </c>
      <c r="S49" s="80" t="s">
        <v>174</v>
      </c>
      <c r="T49" s="80" t="s">
        <v>330</v>
      </c>
      <c r="U49" s="80" t="s">
        <v>500</v>
      </c>
    </row>
    <row r="50" spans="2:21" ht="18" customHeight="1" x14ac:dyDescent="0.3">
      <c r="B50" s="122"/>
      <c r="C50" s="79" t="s">
        <v>938</v>
      </c>
      <c r="D50" s="79">
        <v>37</v>
      </c>
      <c r="E50" s="79">
        <v>1981</v>
      </c>
      <c r="F50" s="81" t="s">
        <v>794</v>
      </c>
      <c r="G50" s="80" t="s">
        <v>862</v>
      </c>
      <c r="H50" s="80" t="s">
        <v>793</v>
      </c>
      <c r="I50" s="80" t="s">
        <v>729</v>
      </c>
      <c r="J50" s="80" t="s">
        <v>640</v>
      </c>
      <c r="K50" s="80" t="s">
        <v>644</v>
      </c>
      <c r="L50" s="80" t="s">
        <v>464</v>
      </c>
      <c r="M50" s="80" t="s">
        <v>112</v>
      </c>
      <c r="N50" s="80" t="s">
        <v>298</v>
      </c>
      <c r="O50" s="80" t="s">
        <v>248</v>
      </c>
      <c r="P50" s="80" t="s">
        <v>381</v>
      </c>
      <c r="Q50" s="80" t="s">
        <v>486</v>
      </c>
      <c r="R50" s="80" t="s">
        <v>395</v>
      </c>
      <c r="S50" s="80" t="s">
        <v>517</v>
      </c>
      <c r="T50" s="80" t="s">
        <v>329</v>
      </c>
      <c r="U50" s="80" t="s">
        <v>336</v>
      </c>
    </row>
    <row r="51" spans="2:21" ht="18" customHeight="1" x14ac:dyDescent="0.3">
      <c r="B51" s="122"/>
      <c r="C51" s="79" t="s">
        <v>938</v>
      </c>
      <c r="D51" s="79">
        <v>36</v>
      </c>
      <c r="E51" s="79">
        <v>1982</v>
      </c>
      <c r="F51" s="81" t="s">
        <v>795</v>
      </c>
      <c r="G51" s="80" t="s">
        <v>859</v>
      </c>
      <c r="H51" s="80" t="s">
        <v>811</v>
      </c>
      <c r="I51" s="80" t="s">
        <v>801</v>
      </c>
      <c r="J51" s="80" t="s">
        <v>663</v>
      </c>
      <c r="K51" s="80" t="s">
        <v>667</v>
      </c>
      <c r="L51" s="80" t="s">
        <v>703</v>
      </c>
      <c r="M51" s="80" t="s">
        <v>558</v>
      </c>
      <c r="N51" s="80" t="s">
        <v>636</v>
      </c>
      <c r="O51" s="80" t="s">
        <v>513</v>
      </c>
      <c r="P51" s="80" t="s">
        <v>616</v>
      </c>
      <c r="Q51" s="80" t="s">
        <v>581</v>
      </c>
      <c r="R51" s="80" t="s">
        <v>625</v>
      </c>
      <c r="S51" s="80" t="s">
        <v>658</v>
      </c>
      <c r="T51" s="80" t="s">
        <v>408</v>
      </c>
      <c r="U51" s="80" t="s">
        <v>335</v>
      </c>
    </row>
    <row r="52" spans="2:21" ht="18" customHeight="1" x14ac:dyDescent="0.3">
      <c r="B52" s="122"/>
      <c r="C52" s="79" t="s">
        <v>938</v>
      </c>
      <c r="D52" s="79">
        <v>35</v>
      </c>
      <c r="E52" s="79">
        <v>1983</v>
      </c>
      <c r="F52" s="81" t="s">
        <v>803</v>
      </c>
      <c r="G52" s="80" t="s">
        <v>866</v>
      </c>
      <c r="H52" s="80" t="s">
        <v>808</v>
      </c>
      <c r="I52" s="80" t="s">
        <v>768</v>
      </c>
      <c r="J52" s="80" t="s">
        <v>680</v>
      </c>
      <c r="K52" s="80" t="s">
        <v>608</v>
      </c>
      <c r="L52" s="80" t="s">
        <v>477</v>
      </c>
      <c r="M52" s="80" t="s">
        <v>356</v>
      </c>
      <c r="N52" s="80" t="s">
        <v>533</v>
      </c>
      <c r="O52" s="80" t="s">
        <v>129</v>
      </c>
      <c r="P52" s="80" t="s">
        <v>252</v>
      </c>
      <c r="Q52" s="80" t="s">
        <v>149</v>
      </c>
      <c r="R52" s="80" t="s">
        <v>316</v>
      </c>
      <c r="S52" s="80" t="s">
        <v>497</v>
      </c>
      <c r="T52" s="80" t="s">
        <v>520</v>
      </c>
      <c r="U52" s="80" t="s">
        <v>452</v>
      </c>
    </row>
    <row r="53" spans="2:21" ht="18" customHeight="1" x14ac:dyDescent="0.3">
      <c r="B53" s="122"/>
      <c r="C53" s="79" t="s">
        <v>938</v>
      </c>
      <c r="D53" s="79">
        <v>34</v>
      </c>
      <c r="E53" s="79">
        <v>1984</v>
      </c>
      <c r="F53" s="81" t="s">
        <v>806</v>
      </c>
      <c r="G53" s="80" t="s">
        <v>868</v>
      </c>
      <c r="H53" s="80" t="s">
        <v>826</v>
      </c>
      <c r="I53" s="80" t="s">
        <v>737</v>
      </c>
      <c r="J53" s="80" t="s">
        <v>710</v>
      </c>
      <c r="K53" s="80" t="s">
        <v>628</v>
      </c>
      <c r="L53" s="80" t="s">
        <v>531</v>
      </c>
      <c r="M53" s="80" t="s">
        <v>576</v>
      </c>
      <c r="N53" s="80" t="s">
        <v>295</v>
      </c>
      <c r="O53" s="80" t="s">
        <v>484</v>
      </c>
      <c r="P53" s="80" t="s">
        <v>377</v>
      </c>
      <c r="Q53" s="80" t="s">
        <v>261</v>
      </c>
      <c r="R53" s="80" t="s">
        <v>159</v>
      </c>
      <c r="S53" s="80" t="s">
        <v>321</v>
      </c>
      <c r="T53" s="80" t="s">
        <v>565</v>
      </c>
      <c r="U53" s="80" t="s">
        <v>588</v>
      </c>
    </row>
    <row r="54" spans="2:21" ht="18" customHeight="1" x14ac:dyDescent="0.3">
      <c r="B54" s="122"/>
      <c r="C54" s="79" t="s">
        <v>938</v>
      </c>
      <c r="D54" s="79">
        <v>33</v>
      </c>
      <c r="E54" s="79">
        <v>1985</v>
      </c>
      <c r="F54" s="81" t="s">
        <v>810</v>
      </c>
      <c r="G54" s="80" t="s">
        <v>875</v>
      </c>
      <c r="H54" s="80" t="s">
        <v>818</v>
      </c>
      <c r="I54" s="80" t="s">
        <v>798</v>
      </c>
      <c r="J54" s="80" t="s">
        <v>785</v>
      </c>
      <c r="K54" s="80" t="s">
        <v>665</v>
      </c>
      <c r="L54" s="80" t="s">
        <v>696</v>
      </c>
      <c r="M54" s="80" t="s">
        <v>557</v>
      </c>
      <c r="N54" s="80" t="s">
        <v>231</v>
      </c>
      <c r="O54" s="80" t="s">
        <v>243</v>
      </c>
      <c r="P54" s="80" t="s">
        <v>614</v>
      </c>
      <c r="Q54" s="80" t="s">
        <v>559</v>
      </c>
      <c r="R54" s="80" t="s">
        <v>390</v>
      </c>
      <c r="S54" s="80" t="s">
        <v>169</v>
      </c>
      <c r="T54" s="80" t="s">
        <v>328</v>
      </c>
      <c r="U54" s="80" t="s">
        <v>544</v>
      </c>
    </row>
    <row r="55" spans="2:21" ht="18" customHeight="1" x14ac:dyDescent="0.3">
      <c r="B55" s="122"/>
      <c r="C55" s="79" t="s">
        <v>938</v>
      </c>
      <c r="D55" s="79">
        <v>32</v>
      </c>
      <c r="E55" s="79">
        <v>1986</v>
      </c>
      <c r="F55" s="81" t="s">
        <v>813</v>
      </c>
      <c r="G55" s="80" t="s">
        <v>881</v>
      </c>
      <c r="H55" s="80" t="s">
        <v>835</v>
      </c>
      <c r="I55" s="80" t="s">
        <v>747</v>
      </c>
      <c r="J55" s="80" t="s">
        <v>772</v>
      </c>
      <c r="K55" s="80" t="s">
        <v>689</v>
      </c>
      <c r="L55" s="80" t="s">
        <v>552</v>
      </c>
      <c r="M55" s="80" t="s">
        <v>429</v>
      </c>
      <c r="N55" s="80" t="s">
        <v>116</v>
      </c>
      <c r="O55" s="80" t="s">
        <v>542</v>
      </c>
      <c r="P55" s="80" t="s">
        <v>515</v>
      </c>
      <c r="Q55" s="80" t="s">
        <v>580</v>
      </c>
      <c r="R55" s="80" t="s">
        <v>623</v>
      </c>
      <c r="S55" s="80" t="s">
        <v>168</v>
      </c>
      <c r="T55" s="80" t="s">
        <v>180</v>
      </c>
      <c r="U55" s="80" t="s">
        <v>535</v>
      </c>
    </row>
    <row r="56" spans="2:21" ht="18" customHeight="1" x14ac:dyDescent="0.3">
      <c r="B56" s="122"/>
      <c r="C56" s="79" t="s">
        <v>938</v>
      </c>
      <c r="D56" s="79">
        <v>31</v>
      </c>
      <c r="E56" s="79">
        <v>1987</v>
      </c>
      <c r="F56" s="81" t="s">
        <v>817</v>
      </c>
      <c r="G56" s="80" t="s">
        <v>888</v>
      </c>
      <c r="H56" s="80" t="s">
        <v>838</v>
      </c>
      <c r="I56" s="80" t="s">
        <v>805</v>
      </c>
      <c r="J56" s="80" t="s">
        <v>715</v>
      </c>
      <c r="K56" s="80" t="s">
        <v>702</v>
      </c>
      <c r="L56" s="80" t="s">
        <v>537</v>
      </c>
      <c r="M56" s="80" t="s">
        <v>539</v>
      </c>
      <c r="N56" s="80" t="s">
        <v>654</v>
      </c>
      <c r="O56" s="80" t="s">
        <v>240</v>
      </c>
      <c r="P56" s="80" t="s">
        <v>631</v>
      </c>
      <c r="Q56" s="80" t="s">
        <v>305</v>
      </c>
      <c r="R56" s="80" t="s">
        <v>311</v>
      </c>
      <c r="S56" s="80" t="s">
        <v>493</v>
      </c>
      <c r="T56" s="80" t="s">
        <v>179</v>
      </c>
      <c r="U56" s="80" t="s">
        <v>334</v>
      </c>
    </row>
    <row r="57" spans="2:21" ht="18" customHeight="1" x14ac:dyDescent="0.3">
      <c r="B57" s="122"/>
      <c r="C57" s="79" t="s">
        <v>938</v>
      </c>
      <c r="D57" s="79">
        <v>30</v>
      </c>
      <c r="E57" s="79">
        <v>1988</v>
      </c>
      <c r="F57" s="81" t="s">
        <v>820</v>
      </c>
      <c r="G57" s="80" t="s">
        <v>897</v>
      </c>
      <c r="H57" s="80" t="s">
        <v>849</v>
      </c>
      <c r="I57" s="80" t="s">
        <v>762</v>
      </c>
      <c r="J57" s="80" t="s">
        <v>730</v>
      </c>
      <c r="K57" s="80" t="s">
        <v>717</v>
      </c>
      <c r="L57" s="80" t="s">
        <v>569</v>
      </c>
      <c r="M57" s="80" t="s">
        <v>651</v>
      </c>
      <c r="N57" s="80" t="s">
        <v>291</v>
      </c>
      <c r="O57" s="80" t="s">
        <v>431</v>
      </c>
      <c r="P57" s="80" t="s">
        <v>466</v>
      </c>
      <c r="Q57" s="80" t="s">
        <v>596</v>
      </c>
      <c r="R57" s="80" t="s">
        <v>310</v>
      </c>
      <c r="S57" s="80" t="s">
        <v>587</v>
      </c>
      <c r="T57" s="80" t="s">
        <v>518</v>
      </c>
      <c r="U57" s="80" t="s">
        <v>333</v>
      </c>
    </row>
    <row r="58" spans="2:21" ht="18" customHeight="1" x14ac:dyDescent="0.3">
      <c r="B58" s="122"/>
      <c r="C58" s="79" t="s">
        <v>938</v>
      </c>
      <c r="D58" s="79">
        <v>29</v>
      </c>
      <c r="E58" s="79">
        <v>1989</v>
      </c>
      <c r="F58" s="81" t="s">
        <v>821</v>
      </c>
      <c r="G58" s="80" t="s">
        <v>880</v>
      </c>
      <c r="H58" s="80" t="s">
        <v>853</v>
      </c>
      <c r="I58" s="80" t="s">
        <v>809</v>
      </c>
      <c r="J58" s="80" t="s">
        <v>770</v>
      </c>
      <c r="K58" s="80" t="s">
        <v>773</v>
      </c>
      <c r="L58" s="80" t="s">
        <v>646</v>
      </c>
      <c r="M58" s="80" t="s">
        <v>428</v>
      </c>
      <c r="N58" s="80" t="s">
        <v>360</v>
      </c>
      <c r="O58" s="80" t="s">
        <v>366</v>
      </c>
      <c r="P58" s="80" t="s">
        <v>638</v>
      </c>
      <c r="Q58" s="80" t="s">
        <v>384</v>
      </c>
      <c r="R58" s="80" t="s">
        <v>438</v>
      </c>
      <c r="S58" s="80" t="s">
        <v>586</v>
      </c>
      <c r="T58" s="80" t="s">
        <v>562</v>
      </c>
      <c r="U58" s="80" t="s">
        <v>188</v>
      </c>
    </row>
    <row r="59" spans="2:21" ht="18" customHeight="1" x14ac:dyDescent="0.3">
      <c r="B59" s="122"/>
      <c r="C59" s="79" t="s">
        <v>938</v>
      </c>
      <c r="D59" s="79">
        <v>28</v>
      </c>
      <c r="E59" s="79">
        <v>1990</v>
      </c>
      <c r="F59" s="81" t="s">
        <v>822</v>
      </c>
      <c r="G59" s="80" t="s">
        <v>886</v>
      </c>
      <c r="H59" s="80" t="s">
        <v>857</v>
      </c>
      <c r="I59" s="80" t="s">
        <v>793</v>
      </c>
      <c r="J59" s="80" t="s">
        <v>753</v>
      </c>
      <c r="K59" s="80" t="s">
        <v>699</v>
      </c>
      <c r="L59" s="80" t="s">
        <v>668</v>
      </c>
      <c r="M59" s="80" t="s">
        <v>532</v>
      </c>
      <c r="N59" s="80" t="s">
        <v>113</v>
      </c>
      <c r="O59" s="80" t="s">
        <v>121</v>
      </c>
      <c r="P59" s="80" t="s">
        <v>132</v>
      </c>
      <c r="Q59" s="80" t="s">
        <v>141</v>
      </c>
      <c r="R59" s="80" t="s">
        <v>389</v>
      </c>
      <c r="S59" s="80" t="s">
        <v>442</v>
      </c>
      <c r="T59" s="80" t="s">
        <v>499</v>
      </c>
      <c r="U59" s="80" t="s">
        <v>187</v>
      </c>
    </row>
    <row r="60" spans="2:21" ht="18" customHeight="1" x14ac:dyDescent="0.3">
      <c r="B60" s="122"/>
      <c r="C60" s="79" t="s">
        <v>938</v>
      </c>
      <c r="D60" s="79">
        <v>27</v>
      </c>
      <c r="E60" s="79">
        <v>1991</v>
      </c>
      <c r="F60" s="81" t="s">
        <v>823</v>
      </c>
      <c r="G60" s="80" t="s">
        <v>898</v>
      </c>
      <c r="H60" s="80" t="s">
        <v>859</v>
      </c>
      <c r="I60" s="80" t="s">
        <v>811</v>
      </c>
      <c r="J60" s="80" t="s">
        <v>781</v>
      </c>
      <c r="K60" s="80" t="s">
        <v>708</v>
      </c>
      <c r="L60" s="80" t="s">
        <v>610</v>
      </c>
      <c r="M60" s="80" t="s">
        <v>704</v>
      </c>
      <c r="N60" s="80" t="s">
        <v>288</v>
      </c>
      <c r="O60" s="80" t="s">
        <v>298</v>
      </c>
      <c r="P60" s="80" t="s">
        <v>300</v>
      </c>
      <c r="Q60" s="80" t="s">
        <v>140</v>
      </c>
      <c r="R60" s="80" t="s">
        <v>674</v>
      </c>
      <c r="S60" s="80" t="s">
        <v>396</v>
      </c>
      <c r="T60" s="80" t="s">
        <v>174</v>
      </c>
      <c r="U60" s="80" t="s">
        <v>186</v>
      </c>
    </row>
    <row r="61" spans="2:21" ht="18" customHeight="1" x14ac:dyDescent="0.3">
      <c r="B61" s="122"/>
      <c r="C61" s="79" t="s">
        <v>938</v>
      </c>
      <c r="D61" s="79">
        <v>26</v>
      </c>
      <c r="E61" s="79">
        <v>1992</v>
      </c>
      <c r="F61" s="81" t="s">
        <v>824</v>
      </c>
      <c r="G61" s="80" t="s">
        <v>903</v>
      </c>
      <c r="H61" s="80" t="s">
        <v>863</v>
      </c>
      <c r="I61" s="80" t="s">
        <v>796</v>
      </c>
      <c r="J61" s="80" t="s">
        <v>800</v>
      </c>
      <c r="K61" s="80" t="s">
        <v>726</v>
      </c>
      <c r="L61" s="80" t="s">
        <v>691</v>
      </c>
      <c r="M61" s="80" t="s">
        <v>478</v>
      </c>
      <c r="N61" s="80" t="s">
        <v>558</v>
      </c>
      <c r="O61" s="80" t="s">
        <v>234</v>
      </c>
      <c r="P61" s="80" t="s">
        <v>247</v>
      </c>
      <c r="Q61" s="80" t="s">
        <v>254</v>
      </c>
      <c r="R61" s="80" t="s">
        <v>582</v>
      </c>
      <c r="S61" s="80" t="s">
        <v>395</v>
      </c>
      <c r="T61" s="80" t="s">
        <v>173</v>
      </c>
      <c r="U61" s="80" t="s">
        <v>522</v>
      </c>
    </row>
    <row r="62" spans="2:21" ht="18" customHeight="1" x14ac:dyDescent="0.3">
      <c r="B62" s="122"/>
      <c r="C62" s="79" t="s">
        <v>938</v>
      </c>
      <c r="D62" s="79">
        <v>25</v>
      </c>
      <c r="E62" s="79">
        <v>1993</v>
      </c>
      <c r="F62" s="81" t="s">
        <v>828</v>
      </c>
      <c r="G62" s="80" t="s">
        <v>905</v>
      </c>
      <c r="H62" s="80" t="s">
        <v>868</v>
      </c>
      <c r="I62" s="80" t="s">
        <v>815</v>
      </c>
      <c r="J62" s="80" t="s">
        <v>767</v>
      </c>
      <c r="K62" s="80" t="s">
        <v>783</v>
      </c>
      <c r="L62" s="80" t="s">
        <v>629</v>
      </c>
      <c r="M62" s="80" t="s">
        <v>672</v>
      </c>
      <c r="N62" s="80" t="s">
        <v>356</v>
      </c>
      <c r="O62" s="80" t="s">
        <v>363</v>
      </c>
      <c r="P62" s="80" t="s">
        <v>246</v>
      </c>
      <c r="Q62" s="80" t="s">
        <v>485</v>
      </c>
      <c r="R62" s="80" t="s">
        <v>150</v>
      </c>
      <c r="S62" s="80" t="s">
        <v>625</v>
      </c>
      <c r="T62" s="80" t="s">
        <v>172</v>
      </c>
      <c r="U62" s="80" t="s">
        <v>521</v>
      </c>
    </row>
    <row r="63" spans="2:21" ht="18" customHeight="1" x14ac:dyDescent="0.3">
      <c r="B63" s="122"/>
      <c r="C63" s="79" t="s">
        <v>938</v>
      </c>
      <c r="D63" s="79">
        <v>24</v>
      </c>
      <c r="E63" s="79">
        <v>1994</v>
      </c>
      <c r="F63" s="81" t="s">
        <v>829</v>
      </c>
      <c r="G63" s="80" t="s">
        <v>891</v>
      </c>
      <c r="H63" s="80" t="s">
        <v>872</v>
      </c>
      <c r="I63" s="80" t="s">
        <v>832</v>
      </c>
      <c r="J63" s="80" t="s">
        <v>739</v>
      </c>
      <c r="K63" s="80" t="s">
        <v>771</v>
      </c>
      <c r="L63" s="80" t="s">
        <v>666</v>
      </c>
      <c r="M63" s="80" t="s">
        <v>531</v>
      </c>
      <c r="N63" s="80" t="s">
        <v>355</v>
      </c>
      <c r="O63" s="80" t="s">
        <v>541</v>
      </c>
      <c r="P63" s="80" t="s">
        <v>368</v>
      </c>
      <c r="Q63" s="80" t="s">
        <v>378</v>
      </c>
      <c r="R63" s="80" t="s">
        <v>262</v>
      </c>
      <c r="S63" s="80" t="s">
        <v>675</v>
      </c>
      <c r="T63" s="80" t="s">
        <v>402</v>
      </c>
      <c r="U63" s="80" t="s">
        <v>626</v>
      </c>
    </row>
    <row r="64" spans="2:21" ht="18" customHeight="1" x14ac:dyDescent="0.3">
      <c r="B64" s="122"/>
      <c r="C64" s="79" t="s">
        <v>938</v>
      </c>
      <c r="D64" s="79">
        <v>23</v>
      </c>
      <c r="E64" s="79">
        <v>1995</v>
      </c>
      <c r="F64" s="81" t="s">
        <v>830</v>
      </c>
      <c r="G64" s="80" t="s">
        <v>907</v>
      </c>
      <c r="H64" s="80" t="s">
        <v>874</v>
      </c>
      <c r="I64" s="80" t="s">
        <v>843</v>
      </c>
      <c r="J64" s="80" t="s">
        <v>777</v>
      </c>
      <c r="K64" s="80" t="s">
        <v>754</v>
      </c>
      <c r="L64" s="80" t="s">
        <v>633</v>
      </c>
      <c r="M64" s="80" t="s">
        <v>696</v>
      </c>
      <c r="N64" s="80" t="s">
        <v>706</v>
      </c>
      <c r="O64" s="80" t="s">
        <v>578</v>
      </c>
      <c r="P64" s="80" t="s">
        <v>511</v>
      </c>
      <c r="Q64" s="80" t="s">
        <v>740</v>
      </c>
      <c r="R64" s="80" t="s">
        <v>261</v>
      </c>
      <c r="S64" s="80" t="s">
        <v>315</v>
      </c>
      <c r="T64" s="80" t="s">
        <v>401</v>
      </c>
      <c r="U64" s="80" t="s">
        <v>566</v>
      </c>
    </row>
    <row r="65" spans="2:21" ht="18" customHeight="1" x14ac:dyDescent="0.3">
      <c r="B65" s="122"/>
      <c r="C65" s="79" t="s">
        <v>938</v>
      </c>
      <c r="D65" s="79">
        <v>22</v>
      </c>
      <c r="E65" s="79">
        <v>1996</v>
      </c>
      <c r="F65" s="81" t="s">
        <v>833</v>
      </c>
      <c r="G65" s="80" t="s">
        <v>909</v>
      </c>
      <c r="H65" s="80" t="s">
        <v>878</v>
      </c>
      <c r="I65" s="80" t="s">
        <v>847</v>
      </c>
      <c r="J65" s="80" t="s">
        <v>764</v>
      </c>
      <c r="K65" s="80" t="s">
        <v>729</v>
      </c>
      <c r="L65" s="80" t="s">
        <v>689</v>
      </c>
      <c r="M65" s="80" t="s">
        <v>647</v>
      </c>
      <c r="N65" s="80" t="s">
        <v>283</v>
      </c>
      <c r="O65" s="80" t="s">
        <v>293</v>
      </c>
      <c r="P65" s="80" t="s">
        <v>126</v>
      </c>
      <c r="Q65" s="80" t="s">
        <v>516</v>
      </c>
      <c r="R65" s="80" t="s">
        <v>559</v>
      </c>
      <c r="S65" s="80" t="s">
        <v>314</v>
      </c>
      <c r="T65" s="80" t="s">
        <v>400</v>
      </c>
      <c r="U65" s="80" t="s">
        <v>182</v>
      </c>
    </row>
    <row r="66" spans="2:21" ht="18" customHeight="1" x14ac:dyDescent="0.3">
      <c r="B66" s="122"/>
      <c r="C66" s="79" t="s">
        <v>938</v>
      </c>
      <c r="D66" s="79">
        <v>21</v>
      </c>
      <c r="E66" s="79">
        <v>1997</v>
      </c>
      <c r="F66" s="81" t="s">
        <v>837</v>
      </c>
      <c r="G66" s="80" t="s">
        <v>912</v>
      </c>
      <c r="H66" s="80" t="s">
        <v>883</v>
      </c>
      <c r="I66" s="80" t="s">
        <v>845</v>
      </c>
      <c r="J66" s="80" t="s">
        <v>751</v>
      </c>
      <c r="K66" s="80" t="s">
        <v>781</v>
      </c>
      <c r="L66" s="80" t="s">
        <v>688</v>
      </c>
      <c r="M66" s="80" t="s">
        <v>551</v>
      </c>
      <c r="N66" s="80" t="s">
        <v>556</v>
      </c>
      <c r="O66" s="80" t="s">
        <v>430</v>
      </c>
      <c r="P66" s="80" t="s">
        <v>299</v>
      </c>
      <c r="Q66" s="80" t="s">
        <v>515</v>
      </c>
      <c r="R66" s="80" t="s">
        <v>618</v>
      </c>
      <c r="S66" s="80" t="s">
        <v>157</v>
      </c>
      <c r="T66" s="80" t="s">
        <v>495</v>
      </c>
      <c r="U66" s="80" t="s">
        <v>181</v>
      </c>
    </row>
    <row r="67" spans="2:21" ht="18" customHeight="1" x14ac:dyDescent="0.3">
      <c r="B67" s="122"/>
      <c r="C67" s="79" t="s">
        <v>938</v>
      </c>
      <c r="D67" s="79">
        <v>20</v>
      </c>
      <c r="E67" s="79">
        <v>1998</v>
      </c>
      <c r="F67" s="81" t="s">
        <v>839</v>
      </c>
      <c r="G67" s="80" t="s">
        <v>917</v>
      </c>
      <c r="H67" s="80" t="s">
        <v>890</v>
      </c>
      <c r="I67" s="80" t="s">
        <v>850</v>
      </c>
      <c r="J67" s="80" t="s">
        <v>788</v>
      </c>
      <c r="K67" s="80" t="s">
        <v>800</v>
      </c>
      <c r="L67" s="80" t="s">
        <v>701</v>
      </c>
      <c r="M67" s="80" t="s">
        <v>671</v>
      </c>
      <c r="N67" s="80" t="s">
        <v>352</v>
      </c>
      <c r="O67" s="80" t="s">
        <v>228</v>
      </c>
      <c r="P67" s="80" t="s">
        <v>432</v>
      </c>
      <c r="Q67" s="80" t="s">
        <v>631</v>
      </c>
      <c r="R67" s="80" t="s">
        <v>579</v>
      </c>
      <c r="S67" s="80" t="s">
        <v>156</v>
      </c>
      <c r="T67" s="80" t="s">
        <v>494</v>
      </c>
      <c r="U67" s="80" t="s">
        <v>180</v>
      </c>
    </row>
    <row r="68" spans="2:21" ht="18" customHeight="1" x14ac:dyDescent="0.3">
      <c r="B68" s="122"/>
      <c r="C68" s="79" t="s">
        <v>938</v>
      </c>
      <c r="D68" s="79">
        <v>19</v>
      </c>
      <c r="E68" s="79">
        <v>1999</v>
      </c>
      <c r="F68" s="81" t="s">
        <v>840</v>
      </c>
      <c r="G68" s="80" t="s">
        <v>920</v>
      </c>
      <c r="H68" s="80" t="s">
        <v>896</v>
      </c>
      <c r="I68" s="80" t="s">
        <v>855</v>
      </c>
      <c r="J68" s="80" t="s">
        <v>804</v>
      </c>
      <c r="K68" s="80" t="s">
        <v>799</v>
      </c>
      <c r="L68" s="80" t="s">
        <v>716</v>
      </c>
      <c r="M68" s="80" t="s">
        <v>635</v>
      </c>
      <c r="N68" s="80" t="s">
        <v>351</v>
      </c>
      <c r="O68" s="80" t="s">
        <v>361</v>
      </c>
      <c r="P68" s="80" t="s">
        <v>367</v>
      </c>
      <c r="Q68" s="80" t="s">
        <v>466</v>
      </c>
      <c r="R68" s="80" t="s">
        <v>304</v>
      </c>
      <c r="S68" s="80" t="s">
        <v>155</v>
      </c>
      <c r="T68" s="80" t="s">
        <v>678</v>
      </c>
      <c r="U68" s="80" t="s">
        <v>179</v>
      </c>
    </row>
    <row r="69" spans="2:21" ht="18" customHeight="1" x14ac:dyDescent="0.3">
      <c r="B69" s="122"/>
      <c r="C69" s="79" t="s">
        <v>938</v>
      </c>
      <c r="D69" s="79">
        <v>18</v>
      </c>
      <c r="E69" s="79">
        <v>2000</v>
      </c>
      <c r="F69" s="81" t="s">
        <v>844</v>
      </c>
      <c r="G69" s="80" t="s">
        <v>922</v>
      </c>
      <c r="H69" s="80" t="s">
        <v>904</v>
      </c>
      <c r="I69" s="80" t="s">
        <v>865</v>
      </c>
      <c r="J69" s="80" t="s">
        <v>812</v>
      </c>
      <c r="K69" s="80" t="s">
        <v>766</v>
      </c>
      <c r="L69" s="80" t="s">
        <v>786</v>
      </c>
      <c r="M69" s="80" t="s">
        <v>611</v>
      </c>
      <c r="N69" s="80" t="s">
        <v>573</v>
      </c>
      <c r="O69" s="80" t="s">
        <v>114</v>
      </c>
      <c r="P69" s="80" t="s">
        <v>366</v>
      </c>
      <c r="Q69" s="80" t="s">
        <v>373</v>
      </c>
      <c r="R69" s="80" t="s">
        <v>436</v>
      </c>
      <c r="S69" s="80" t="s">
        <v>622</v>
      </c>
      <c r="T69" s="80" t="s">
        <v>318</v>
      </c>
      <c r="U69" s="80" t="s">
        <v>178</v>
      </c>
    </row>
    <row r="70" spans="2:21" ht="18" customHeight="1" x14ac:dyDescent="0.3">
      <c r="B70" s="122"/>
      <c r="C70" s="79" t="s">
        <v>938</v>
      </c>
      <c r="D70" s="79">
        <v>17</v>
      </c>
      <c r="E70" s="79">
        <v>2001</v>
      </c>
      <c r="F70" s="81" t="s">
        <v>913</v>
      </c>
      <c r="G70" s="80" t="s">
        <v>925</v>
      </c>
      <c r="H70" s="80" t="s">
        <v>882</v>
      </c>
      <c r="I70" s="80" t="s">
        <v>864</v>
      </c>
      <c r="J70" s="80" t="s">
        <v>797</v>
      </c>
      <c r="K70" s="80" t="s">
        <v>748</v>
      </c>
      <c r="L70" s="80" t="s">
        <v>785</v>
      </c>
      <c r="M70" s="80" t="s">
        <v>692</v>
      </c>
      <c r="N70" s="80" t="s">
        <v>480</v>
      </c>
      <c r="O70" s="80" t="s">
        <v>113</v>
      </c>
      <c r="P70" s="80" t="s">
        <v>121</v>
      </c>
      <c r="Q70" s="80" t="s">
        <v>372</v>
      </c>
      <c r="R70" s="80" t="s">
        <v>435</v>
      </c>
      <c r="S70" s="80" t="s">
        <v>621</v>
      </c>
      <c r="T70" s="80" t="s">
        <v>317</v>
      </c>
      <c r="U70" s="80" t="s">
        <v>177</v>
      </c>
    </row>
    <row r="71" spans="2:21" ht="18" customHeight="1" x14ac:dyDescent="0.3">
      <c r="B71" s="122"/>
      <c r="C71" s="79" t="s">
        <v>938</v>
      </c>
      <c r="D71" s="79">
        <v>16</v>
      </c>
      <c r="E71" s="79">
        <v>2002</v>
      </c>
      <c r="F71" s="81" t="s">
        <v>918</v>
      </c>
      <c r="G71" s="80" t="s">
        <v>927</v>
      </c>
      <c r="H71" s="80" t="s">
        <v>901</v>
      </c>
      <c r="I71" s="80" t="s">
        <v>866</v>
      </c>
      <c r="J71" s="80" t="s">
        <v>808</v>
      </c>
      <c r="K71" s="80" t="s">
        <v>743</v>
      </c>
      <c r="L71" s="80" t="s">
        <v>772</v>
      </c>
      <c r="M71" s="80" t="s">
        <v>643</v>
      </c>
      <c r="N71" s="80" t="s">
        <v>479</v>
      </c>
      <c r="O71" s="80" t="s">
        <v>288</v>
      </c>
      <c r="P71" s="80" t="s">
        <v>120</v>
      </c>
      <c r="Q71" s="80" t="s">
        <v>612</v>
      </c>
      <c r="R71" s="80" t="s">
        <v>434</v>
      </c>
      <c r="S71" s="80" t="s">
        <v>620</v>
      </c>
      <c r="T71" s="80" t="s">
        <v>442</v>
      </c>
      <c r="U71" s="80" t="s">
        <v>176</v>
      </c>
    </row>
    <row r="72" spans="2:21" ht="18" customHeight="1" x14ac:dyDescent="0.3">
      <c r="B72" s="122"/>
      <c r="C72" s="79" t="s">
        <v>938</v>
      </c>
      <c r="D72" s="79">
        <v>15</v>
      </c>
      <c r="E72" s="79">
        <v>2003</v>
      </c>
      <c r="F72" s="81" t="s">
        <v>921</v>
      </c>
      <c r="G72" s="80" t="s">
        <v>930</v>
      </c>
      <c r="H72" s="80" t="s">
        <v>887</v>
      </c>
      <c r="I72" s="80" t="s">
        <v>868</v>
      </c>
      <c r="J72" s="80" t="s">
        <v>815</v>
      </c>
      <c r="K72" s="80" t="s">
        <v>805</v>
      </c>
      <c r="L72" s="80" t="s">
        <v>757</v>
      </c>
      <c r="M72" s="80" t="s">
        <v>642</v>
      </c>
      <c r="N72" s="80" t="s">
        <v>595</v>
      </c>
      <c r="O72" s="80" t="s">
        <v>287</v>
      </c>
      <c r="P72" s="80" t="s">
        <v>119</v>
      </c>
      <c r="Q72" s="80" t="s">
        <v>514</v>
      </c>
      <c r="R72" s="80" t="s">
        <v>468</v>
      </c>
      <c r="S72" s="80" t="s">
        <v>674</v>
      </c>
      <c r="T72" s="80" t="s">
        <v>441</v>
      </c>
      <c r="U72" s="80" t="s">
        <v>175</v>
      </c>
    </row>
    <row r="73" spans="2:21" ht="18" customHeight="1" x14ac:dyDescent="0.3">
      <c r="B73" s="122"/>
      <c r="C73" s="79" t="s">
        <v>938</v>
      </c>
      <c r="D73" s="79">
        <v>14</v>
      </c>
      <c r="E73" s="79">
        <v>2004</v>
      </c>
      <c r="F73" s="81" t="s">
        <v>923</v>
      </c>
      <c r="G73" s="80" t="s">
        <v>929</v>
      </c>
      <c r="H73" s="80" t="s">
        <v>891</v>
      </c>
      <c r="I73" s="80" t="s">
        <v>872</v>
      </c>
      <c r="J73" s="80" t="s">
        <v>814</v>
      </c>
      <c r="K73" s="80" t="s">
        <v>776</v>
      </c>
      <c r="L73" s="80" t="s">
        <v>756</v>
      </c>
      <c r="M73" s="80" t="s">
        <v>722</v>
      </c>
      <c r="N73" s="80" t="s">
        <v>672</v>
      </c>
      <c r="O73" s="80" t="s">
        <v>225</v>
      </c>
      <c r="P73" s="80" t="s">
        <v>297</v>
      </c>
      <c r="Q73" s="80" t="s">
        <v>513</v>
      </c>
      <c r="R73" s="80" t="s">
        <v>380</v>
      </c>
      <c r="S73" s="80" t="s">
        <v>582</v>
      </c>
      <c r="T73" s="80" t="s">
        <v>440</v>
      </c>
      <c r="U73" s="80" t="s">
        <v>268</v>
      </c>
    </row>
    <row r="74" spans="2:21" ht="18" customHeight="1" x14ac:dyDescent="0.3">
      <c r="B74" s="122"/>
      <c r="C74" s="79" t="s">
        <v>938</v>
      </c>
      <c r="D74" s="79">
        <v>13</v>
      </c>
      <c r="E74" s="79">
        <v>2005</v>
      </c>
      <c r="F74" s="81" t="s">
        <v>924</v>
      </c>
      <c r="G74" s="80" t="s">
        <v>931</v>
      </c>
      <c r="H74" s="80" t="s">
        <v>907</v>
      </c>
      <c r="I74" s="80" t="s">
        <v>874</v>
      </c>
      <c r="J74" s="80" t="s">
        <v>831</v>
      </c>
      <c r="K74" s="80" t="s">
        <v>775</v>
      </c>
      <c r="L74" s="80" t="s">
        <v>721</v>
      </c>
      <c r="M74" s="80" t="s">
        <v>666</v>
      </c>
      <c r="N74" s="80" t="s">
        <v>509</v>
      </c>
      <c r="O74" s="80" t="s">
        <v>224</v>
      </c>
      <c r="P74" s="80" t="s">
        <v>296</v>
      </c>
      <c r="Q74" s="80" t="s">
        <v>129</v>
      </c>
      <c r="R74" s="80" t="s">
        <v>379</v>
      </c>
      <c r="S74" s="80" t="s">
        <v>150</v>
      </c>
      <c r="T74" s="80" t="s">
        <v>394</v>
      </c>
      <c r="U74" s="80" t="s">
        <v>403</v>
      </c>
    </row>
    <row r="75" spans="2:21" ht="18" customHeight="1" x14ac:dyDescent="0.3">
      <c r="B75" s="122"/>
      <c r="C75" s="79" t="s">
        <v>938</v>
      </c>
      <c r="D75" s="79">
        <v>12</v>
      </c>
      <c r="E75" s="79">
        <v>2006</v>
      </c>
      <c r="F75" s="81" t="s">
        <v>926</v>
      </c>
      <c r="G75" s="80" t="s">
        <v>936</v>
      </c>
      <c r="H75" s="80" t="s">
        <v>906</v>
      </c>
      <c r="I75" s="80" t="s">
        <v>873</v>
      </c>
      <c r="J75" s="80" t="s">
        <v>842</v>
      </c>
      <c r="K75" s="80" t="s">
        <v>791</v>
      </c>
      <c r="L75" s="80" t="s">
        <v>724</v>
      </c>
      <c r="M75" s="80" t="s">
        <v>633</v>
      </c>
      <c r="N75" s="80" t="s">
        <v>530</v>
      </c>
      <c r="O75" s="80" t="s">
        <v>223</v>
      </c>
      <c r="P75" s="80" t="s">
        <v>295</v>
      </c>
      <c r="Q75" s="80" t="s">
        <v>128</v>
      </c>
      <c r="R75" s="80" t="s">
        <v>378</v>
      </c>
      <c r="S75" s="80" t="s">
        <v>149</v>
      </c>
      <c r="T75" s="80" t="s">
        <v>393</v>
      </c>
      <c r="U75" s="80" t="s">
        <v>658</v>
      </c>
    </row>
    <row r="76" spans="2:21" ht="18" customHeight="1" x14ac:dyDescent="0.3">
      <c r="B76" s="122"/>
      <c r="C76" s="79" t="s">
        <v>938</v>
      </c>
      <c r="D76" s="79">
        <v>11</v>
      </c>
      <c r="E76" s="79">
        <v>2007</v>
      </c>
      <c r="F76" s="81" t="s">
        <v>928</v>
      </c>
      <c r="G76" s="80" t="s">
        <v>935</v>
      </c>
      <c r="H76" s="80" t="s">
        <v>908</v>
      </c>
      <c r="I76" s="80" t="s">
        <v>877</v>
      </c>
      <c r="J76" s="80" t="s">
        <v>841</v>
      </c>
      <c r="K76" s="80" t="s">
        <v>790</v>
      </c>
      <c r="L76" s="80" t="s">
        <v>729</v>
      </c>
      <c r="M76" s="80" t="s">
        <v>682</v>
      </c>
      <c r="N76" s="80" t="s">
        <v>538</v>
      </c>
      <c r="O76" s="80" t="s">
        <v>354</v>
      </c>
      <c r="P76" s="80" t="s">
        <v>231</v>
      </c>
      <c r="Q76" s="80" t="s">
        <v>127</v>
      </c>
      <c r="R76" s="80" t="s">
        <v>740</v>
      </c>
      <c r="S76" s="80" t="s">
        <v>148</v>
      </c>
      <c r="T76" s="80" t="s">
        <v>392</v>
      </c>
      <c r="U76" s="80" t="s">
        <v>561</v>
      </c>
    </row>
    <row r="77" spans="2:21" ht="18" customHeight="1" x14ac:dyDescent="0.3">
      <c r="B77" s="122"/>
      <c r="C77" s="79" t="s">
        <v>938</v>
      </c>
      <c r="D77" s="79">
        <v>10</v>
      </c>
      <c r="E77" s="79">
        <v>2008</v>
      </c>
      <c r="F77" s="81" t="s">
        <v>110</v>
      </c>
      <c r="G77" s="80" t="s">
        <v>937</v>
      </c>
      <c r="H77" s="80" t="s">
        <v>911</v>
      </c>
      <c r="I77" s="80" t="s">
        <v>876</v>
      </c>
      <c r="J77" s="80" t="s">
        <v>849</v>
      </c>
      <c r="K77" s="80" t="s">
        <v>797</v>
      </c>
      <c r="L77" s="80" t="s">
        <v>781</v>
      </c>
      <c r="M77" s="80" t="s">
        <v>681</v>
      </c>
      <c r="N77" s="80" t="s">
        <v>570</v>
      </c>
      <c r="O77" s="80" t="s">
        <v>353</v>
      </c>
      <c r="P77" s="80" t="s">
        <v>230</v>
      </c>
      <c r="Q77" s="80" t="s">
        <v>126</v>
      </c>
      <c r="R77" s="80" t="s">
        <v>614</v>
      </c>
      <c r="S77" s="80" t="s">
        <v>147</v>
      </c>
      <c r="T77" s="80" t="s">
        <v>391</v>
      </c>
      <c r="U77" s="80" t="s">
        <v>496</v>
      </c>
    </row>
    <row r="78" spans="2:21" ht="18" customHeight="1" x14ac:dyDescent="0.3">
      <c r="B78" s="122"/>
      <c r="C78" s="79" t="s">
        <v>938</v>
      </c>
      <c r="D78" s="79">
        <v>9</v>
      </c>
      <c r="E78" s="79">
        <v>2009</v>
      </c>
      <c r="F78" s="81" t="s">
        <v>825</v>
      </c>
      <c r="G78" s="80" t="s">
        <v>939</v>
      </c>
      <c r="H78" s="80" t="s">
        <v>910</v>
      </c>
      <c r="I78" s="80" t="s">
        <v>880</v>
      </c>
      <c r="J78" s="80" t="s">
        <v>848</v>
      </c>
      <c r="K78" s="80" t="s">
        <v>808</v>
      </c>
      <c r="L78" s="80" t="s">
        <v>780</v>
      </c>
      <c r="M78" s="80" t="s">
        <v>687</v>
      </c>
      <c r="N78" s="80" t="s">
        <v>694</v>
      </c>
      <c r="O78" s="80" t="s">
        <v>539</v>
      </c>
      <c r="P78" s="80" t="s">
        <v>229</v>
      </c>
      <c r="Q78" s="80" t="s">
        <v>299</v>
      </c>
      <c r="R78" s="80" t="s">
        <v>613</v>
      </c>
      <c r="S78" s="80" t="s">
        <v>146</v>
      </c>
      <c r="T78" s="80" t="s">
        <v>390</v>
      </c>
      <c r="U78" s="80" t="s">
        <v>400</v>
      </c>
    </row>
    <row r="79" spans="2:21" ht="18" customHeight="1" x14ac:dyDescent="0.3">
      <c r="B79" s="122"/>
      <c r="C79" s="79" t="s">
        <v>938</v>
      </c>
      <c r="D79" s="79">
        <v>8</v>
      </c>
      <c r="E79" s="79">
        <v>2010</v>
      </c>
      <c r="F79" s="81" t="s">
        <v>846</v>
      </c>
      <c r="G79" s="80" t="s">
        <v>940</v>
      </c>
      <c r="H79" s="80" t="s">
        <v>916</v>
      </c>
      <c r="I79" s="80" t="s">
        <v>879</v>
      </c>
      <c r="J79" s="80" t="s">
        <v>852</v>
      </c>
      <c r="K79" s="80" t="s">
        <v>807</v>
      </c>
      <c r="L79" s="80" t="s">
        <v>779</v>
      </c>
      <c r="M79" s="80" t="s">
        <v>686</v>
      </c>
      <c r="N79" s="80" t="s">
        <v>693</v>
      </c>
      <c r="O79" s="80" t="s">
        <v>575</v>
      </c>
      <c r="P79" s="80" t="s">
        <v>228</v>
      </c>
      <c r="Q79" s="80" t="s">
        <v>240</v>
      </c>
      <c r="R79" s="80" t="s">
        <v>136</v>
      </c>
      <c r="S79" s="80" t="s">
        <v>306</v>
      </c>
      <c r="T79" s="80" t="s">
        <v>157</v>
      </c>
      <c r="U79" s="80" t="s">
        <v>399</v>
      </c>
    </row>
    <row r="80" spans="2:21" ht="18" customHeight="1" x14ac:dyDescent="0.3">
      <c r="B80" s="122"/>
      <c r="C80" s="79" t="s">
        <v>938</v>
      </c>
      <c r="D80" s="79">
        <v>7</v>
      </c>
      <c r="E80" s="79">
        <v>2011</v>
      </c>
      <c r="F80" s="81" t="s">
        <v>856</v>
      </c>
      <c r="G80" s="80" t="s">
        <v>941</v>
      </c>
      <c r="H80" s="80" t="s">
        <v>915</v>
      </c>
      <c r="I80" s="80" t="s">
        <v>885</v>
      </c>
      <c r="J80" s="80" t="s">
        <v>858</v>
      </c>
      <c r="K80" s="80" t="s">
        <v>827</v>
      </c>
      <c r="L80" s="80" t="s">
        <v>778</v>
      </c>
      <c r="M80" s="80" t="s">
        <v>685</v>
      </c>
      <c r="N80" s="80" t="s">
        <v>646</v>
      </c>
      <c r="O80" s="80" t="s">
        <v>574</v>
      </c>
      <c r="P80" s="80" t="s">
        <v>361</v>
      </c>
      <c r="Q80" s="80" t="s">
        <v>239</v>
      </c>
      <c r="R80" s="80" t="s">
        <v>135</v>
      </c>
      <c r="S80" s="80" t="s">
        <v>305</v>
      </c>
      <c r="T80" s="80" t="s">
        <v>156</v>
      </c>
      <c r="U80" s="80" t="s">
        <v>560</v>
      </c>
    </row>
    <row r="81" spans="2:21" ht="18" customHeight="1" x14ac:dyDescent="0.3">
      <c r="B81" s="122"/>
      <c r="C81" s="79" t="s">
        <v>938</v>
      </c>
      <c r="D81" s="79">
        <v>6</v>
      </c>
      <c r="E81" s="79">
        <v>2012</v>
      </c>
      <c r="F81" s="81" t="s">
        <v>860</v>
      </c>
      <c r="G81" s="80" t="s">
        <v>942</v>
      </c>
      <c r="H81" s="80" t="s">
        <v>914</v>
      </c>
      <c r="I81" s="80" t="s">
        <v>884</v>
      </c>
      <c r="J81" s="80" t="s">
        <v>870</v>
      </c>
      <c r="K81" s="80" t="s">
        <v>836</v>
      </c>
      <c r="L81" s="80" t="s">
        <v>798</v>
      </c>
      <c r="M81" s="80" t="s">
        <v>699</v>
      </c>
      <c r="N81" s="80" t="s">
        <v>645</v>
      </c>
      <c r="O81" s="80" t="s">
        <v>573</v>
      </c>
      <c r="P81" s="80" t="s">
        <v>360</v>
      </c>
      <c r="Q81" s="80" t="s">
        <v>238</v>
      </c>
      <c r="R81" s="80" t="s">
        <v>134</v>
      </c>
      <c r="S81" s="80" t="s">
        <v>437</v>
      </c>
      <c r="T81" s="80" t="s">
        <v>155</v>
      </c>
      <c r="U81" s="80" t="s">
        <v>167</v>
      </c>
    </row>
    <row r="82" spans="2:21" ht="18" customHeight="1" x14ac:dyDescent="0.3">
      <c r="B82" s="122"/>
      <c r="C82" s="79" t="s">
        <v>938</v>
      </c>
      <c r="D82" s="79">
        <v>5</v>
      </c>
      <c r="E82" s="79">
        <v>2013</v>
      </c>
      <c r="F82" s="81" t="s">
        <v>861</v>
      </c>
      <c r="G82" s="80" t="s">
        <v>943</v>
      </c>
      <c r="H82" s="80" t="s">
        <v>919</v>
      </c>
      <c r="I82" s="80" t="s">
        <v>893</v>
      </c>
      <c r="J82" s="80" t="s">
        <v>869</v>
      </c>
      <c r="K82" s="80" t="s">
        <v>835</v>
      </c>
      <c r="L82" s="80" t="s">
        <v>765</v>
      </c>
      <c r="M82" s="80" t="s">
        <v>759</v>
      </c>
      <c r="N82" s="80" t="s">
        <v>644</v>
      </c>
      <c r="O82" s="80" t="s">
        <v>697</v>
      </c>
      <c r="P82" s="80" t="s">
        <v>359</v>
      </c>
      <c r="Q82" s="80" t="s">
        <v>237</v>
      </c>
      <c r="R82" s="80" t="s">
        <v>133</v>
      </c>
      <c r="S82" s="80" t="s">
        <v>436</v>
      </c>
      <c r="T82" s="80" t="s">
        <v>154</v>
      </c>
      <c r="U82" s="80" t="s">
        <v>166</v>
      </c>
    </row>
    <row r="83" spans="2:21" ht="18" customHeight="1" x14ac:dyDescent="0.3">
      <c r="B83" s="122"/>
      <c r="C83" s="79" t="s">
        <v>938</v>
      </c>
      <c r="D83" s="79">
        <v>4</v>
      </c>
      <c r="E83" s="79">
        <v>2014</v>
      </c>
      <c r="F83" s="81" t="s">
        <v>899</v>
      </c>
      <c r="G83" s="80" t="s">
        <v>944</v>
      </c>
      <c r="H83" s="80" t="s">
        <v>933</v>
      </c>
      <c r="I83" s="80" t="s">
        <v>892</v>
      </c>
      <c r="J83" s="80" t="s">
        <v>868</v>
      </c>
      <c r="K83" s="80" t="s">
        <v>834</v>
      </c>
      <c r="L83" s="80" t="s">
        <v>764</v>
      </c>
      <c r="M83" s="80" t="s">
        <v>758</v>
      </c>
      <c r="N83" s="80" t="s">
        <v>643</v>
      </c>
      <c r="O83" s="80" t="s">
        <v>704</v>
      </c>
      <c r="P83" s="80" t="s">
        <v>358</v>
      </c>
      <c r="Q83" s="80" t="s">
        <v>236</v>
      </c>
      <c r="R83" s="80" t="s">
        <v>132</v>
      </c>
      <c r="S83" s="80" t="s">
        <v>435</v>
      </c>
      <c r="T83" s="80" t="s">
        <v>438</v>
      </c>
      <c r="U83" s="80" t="s">
        <v>165</v>
      </c>
    </row>
    <row r="84" spans="2:21" ht="18" customHeight="1" x14ac:dyDescent="0.3">
      <c r="B84" s="122"/>
      <c r="C84" s="79" t="s">
        <v>938</v>
      </c>
      <c r="D84" s="79">
        <v>3</v>
      </c>
      <c r="E84" s="79">
        <v>2015</v>
      </c>
      <c r="F84" s="81" t="s">
        <v>900</v>
      </c>
      <c r="G84" s="80" t="s">
        <v>945</v>
      </c>
      <c r="H84" s="80" t="s">
        <v>932</v>
      </c>
      <c r="I84" s="80" t="s">
        <v>891</v>
      </c>
      <c r="J84" s="80" t="s">
        <v>867</v>
      </c>
      <c r="K84" s="80" t="s">
        <v>845</v>
      </c>
      <c r="L84" s="80" t="s">
        <v>763</v>
      </c>
      <c r="M84" s="80" t="s">
        <v>757</v>
      </c>
      <c r="N84" s="80" t="s">
        <v>642</v>
      </c>
      <c r="O84" s="80" t="s">
        <v>703</v>
      </c>
      <c r="P84" s="80" t="s">
        <v>357</v>
      </c>
      <c r="Q84" s="80" t="s">
        <v>235</v>
      </c>
      <c r="R84" s="80" t="s">
        <v>612</v>
      </c>
      <c r="S84" s="80" t="s">
        <v>256</v>
      </c>
      <c r="T84" s="80" t="s">
        <v>469</v>
      </c>
      <c r="U84" s="80" t="s">
        <v>398</v>
      </c>
    </row>
    <row r="85" spans="2:21" ht="18" customHeight="1" x14ac:dyDescent="0.3">
      <c r="B85" s="122"/>
      <c r="C85" s="79" t="s">
        <v>938</v>
      </c>
      <c r="D85" s="79">
        <v>2</v>
      </c>
      <c r="E85" s="79">
        <v>2016</v>
      </c>
      <c r="F85" s="81" t="s">
        <v>902</v>
      </c>
      <c r="G85" s="80" t="s">
        <v>946</v>
      </c>
      <c r="H85" s="80" t="s">
        <v>931</v>
      </c>
      <c r="I85" s="80" t="s">
        <v>895</v>
      </c>
      <c r="J85" s="80" t="s">
        <v>871</v>
      </c>
      <c r="K85" s="80" t="s">
        <v>854</v>
      </c>
      <c r="L85" s="80" t="s">
        <v>762</v>
      </c>
      <c r="M85" s="80" t="s">
        <v>756</v>
      </c>
      <c r="N85" s="80" t="s">
        <v>629</v>
      </c>
      <c r="O85" s="80" t="s">
        <v>650</v>
      </c>
      <c r="P85" s="80" t="s">
        <v>540</v>
      </c>
      <c r="Q85" s="80" t="s">
        <v>234</v>
      </c>
      <c r="R85" s="80" t="s">
        <v>514</v>
      </c>
      <c r="S85" s="80" t="s">
        <v>255</v>
      </c>
      <c r="T85" s="80" t="s">
        <v>264</v>
      </c>
      <c r="U85" s="80" t="s">
        <v>397</v>
      </c>
    </row>
    <row r="86" spans="2:21" ht="18" customHeight="1" x14ac:dyDescent="0.3">
      <c r="B86" s="123"/>
      <c r="C86" s="79" t="s">
        <v>938</v>
      </c>
      <c r="D86" s="79">
        <v>1</v>
      </c>
      <c r="E86" s="79">
        <v>2017</v>
      </c>
      <c r="F86" s="81" t="s">
        <v>938</v>
      </c>
      <c r="G86" s="80" t="s">
        <v>947</v>
      </c>
      <c r="H86" s="80" t="s">
        <v>934</v>
      </c>
      <c r="I86" s="80" t="s">
        <v>894</v>
      </c>
      <c r="J86" s="80" t="s">
        <v>889</v>
      </c>
      <c r="K86" s="80" t="s">
        <v>853</v>
      </c>
      <c r="L86" s="80" t="s">
        <v>761</v>
      </c>
      <c r="M86" s="80" t="s">
        <v>755</v>
      </c>
      <c r="N86" s="80" t="s">
        <v>628</v>
      </c>
      <c r="O86" s="80" t="s">
        <v>649</v>
      </c>
      <c r="P86" s="80" t="s">
        <v>356</v>
      </c>
      <c r="Q86" s="80" t="s">
        <v>297</v>
      </c>
      <c r="R86" s="80" t="s">
        <v>513</v>
      </c>
      <c r="S86" s="80" t="s">
        <v>254</v>
      </c>
      <c r="T86" s="80" t="s">
        <v>263</v>
      </c>
      <c r="U86" s="80" t="s">
        <v>441</v>
      </c>
    </row>
    <row r="87" spans="2:21" ht="0" hidden="1" customHeight="1" x14ac:dyDescent="0.3"/>
  </sheetData>
  <sheetProtection algorithmName="SHA-512" hashValue="XpY4f2VwBy/H6EQ7I2kV4YA52KwWU0ha5kAQ+X/MKNwMm3TXrmLWxuI9PIjNjhrPLRYdilfXG7QqEv1Np9++jA==" saltValue="I+jC2uEUBm67oppzobizyA==" spinCount="100000" sheet="1" objects="1" scenarios="1" selectLockedCells="1" selectUnlockedCells="1"/>
  <mergeCells count="6">
    <mergeCell ref="A1:C1"/>
    <mergeCell ref="D1:E1"/>
    <mergeCell ref="B2:G2"/>
    <mergeCell ref="B3:G3"/>
    <mergeCell ref="G5:U5"/>
    <mergeCell ref="B7:B8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5</vt:i4>
      </vt:variant>
    </vt:vector>
  </HeadingPairs>
  <TitlesOfParts>
    <vt:vector size="14" baseType="lpstr">
      <vt:lpstr>Läs detta först!!!</vt:lpstr>
      <vt:lpstr>Pensionsmodellen</vt:lpstr>
      <vt:lpstr>Inflation statistik</vt:lpstr>
      <vt:lpstr>Premiepension</vt:lpstr>
      <vt:lpstr>Så beräknas din pension</vt:lpstr>
      <vt:lpstr>Admin</vt:lpstr>
      <vt:lpstr>Ditt fördelningstal</vt:lpstr>
      <vt:lpstr>skatt</vt:lpstr>
      <vt:lpstr>Fördelningstal alternativ 2</vt:lpstr>
      <vt:lpstr>kommuner</vt:lpstr>
      <vt:lpstr>pensionsålder</vt:lpstr>
      <vt:lpstr>ålder</vt:lpstr>
      <vt:lpstr>ålder1</vt:lpstr>
      <vt:lpstr>år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Carl-Magnus Falk</dc:creator>
  <cp:lastModifiedBy>Carl-Magnus Falk</cp:lastModifiedBy>
  <dcterms:created xsi:type="dcterms:W3CDTF">2018-02-11T08:27:14Z</dcterms:created>
  <dcterms:modified xsi:type="dcterms:W3CDTF">2018-02-18T12:23:29Z</dcterms:modified>
</cp:coreProperties>
</file>